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kneafsey/Documents/Geothermal/AOPFractureClosing2013/geochemistryfilesforfracturesustainabilityproject/"/>
    </mc:Choice>
  </mc:AlternateContent>
  <xr:revisionPtr revIDLastSave="0" documentId="13_ncr:1_{4E4A6D1A-8DCC-BE4D-9C30-2AB2BFD1B8B2}" xr6:coauthVersionLast="45" xr6:coauthVersionMax="45" xr10:uidLastSave="{00000000-0000-0000-0000-000000000000}"/>
  <bookViews>
    <workbookView xWindow="2000" yWindow="460" windowWidth="35800" windowHeight="21140" xr2:uid="{BF365892-B166-3C49-9365-18E86DD32852}"/>
  </bookViews>
  <sheets>
    <sheet name="NOTES" sheetId="10" r:id="rId1"/>
    <sheet name="Overview" sheetId="1" r:id="rId2"/>
    <sheet name="Stripa" sheetId="2" r:id="rId3"/>
    <sheet name="rhyolite ash-flow tuff" sheetId="3" r:id="rId4"/>
    <sheet name="rhyolite ppm - total effluent" sheetId="4" r:id="rId5"/>
    <sheet name="rhyolippm - effluent minus Al,F" sheetId="5" r:id="rId6"/>
    <sheet name="rppm - effluent minus Al,F,NaCl" sheetId="6" r:id="rId7"/>
    <sheet name="silicified rhyolite" sheetId="7" r:id="rId8"/>
    <sheet name="metasediment" sheetId="8" r:id="rId9"/>
    <sheet name="Ti blank" sheetId="9" r:id="rId10"/>
    <sheet name="Sheet6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" i="2" l="1"/>
  <c r="AE19" i="9" l="1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E4" i="9"/>
  <c r="AE3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Y18" i="9"/>
  <c r="X18" i="9"/>
  <c r="W18" i="9"/>
  <c r="V18" i="9"/>
  <c r="U18" i="9"/>
  <c r="T18" i="9"/>
  <c r="S18" i="9"/>
  <c r="R18" i="9"/>
  <c r="Q18" i="9"/>
  <c r="P18" i="9"/>
  <c r="O18" i="9"/>
  <c r="N18" i="9"/>
  <c r="Y17" i="9"/>
  <c r="X17" i="9"/>
  <c r="W17" i="9"/>
  <c r="V17" i="9"/>
  <c r="U17" i="9"/>
  <c r="T17" i="9"/>
  <c r="S17" i="9"/>
  <c r="R17" i="9"/>
  <c r="Q17" i="9"/>
  <c r="P17" i="9"/>
  <c r="O17" i="9"/>
  <c r="N17" i="9"/>
  <c r="Y16" i="9"/>
  <c r="X16" i="9"/>
  <c r="W16" i="9"/>
  <c r="V16" i="9"/>
  <c r="U16" i="9"/>
  <c r="T16" i="9"/>
  <c r="S16" i="9"/>
  <c r="R16" i="9"/>
  <c r="Q16" i="9"/>
  <c r="P16" i="9"/>
  <c r="O16" i="9"/>
  <c r="N16" i="9"/>
  <c r="Y15" i="9"/>
  <c r="X15" i="9"/>
  <c r="W15" i="9"/>
  <c r="V15" i="9"/>
  <c r="U15" i="9"/>
  <c r="T15" i="9"/>
  <c r="S15" i="9"/>
  <c r="R15" i="9"/>
  <c r="Q15" i="9"/>
  <c r="P15" i="9"/>
  <c r="O15" i="9"/>
  <c r="N15" i="9"/>
  <c r="Y14" i="9"/>
  <c r="X14" i="9"/>
  <c r="W14" i="9"/>
  <c r="V14" i="9"/>
  <c r="U14" i="9"/>
  <c r="T14" i="9"/>
  <c r="S14" i="9"/>
  <c r="R14" i="9"/>
  <c r="Q14" i="9"/>
  <c r="P14" i="9"/>
  <c r="O14" i="9"/>
  <c r="N14" i="9"/>
  <c r="Y13" i="9"/>
  <c r="X13" i="9"/>
  <c r="W13" i="9"/>
  <c r="V13" i="9"/>
  <c r="U13" i="9"/>
  <c r="T13" i="9"/>
  <c r="S13" i="9"/>
  <c r="R13" i="9"/>
  <c r="Q13" i="9"/>
  <c r="P13" i="9"/>
  <c r="O13" i="9"/>
  <c r="N13" i="9"/>
  <c r="Y12" i="9"/>
  <c r="X12" i="9"/>
  <c r="W12" i="9"/>
  <c r="V12" i="9"/>
  <c r="U12" i="9"/>
  <c r="T12" i="9"/>
  <c r="S12" i="9"/>
  <c r="R12" i="9"/>
  <c r="Q12" i="9"/>
  <c r="P12" i="9"/>
  <c r="O12" i="9"/>
  <c r="N12" i="9"/>
  <c r="Y11" i="9"/>
  <c r="X11" i="9"/>
  <c r="W11" i="9"/>
  <c r="V11" i="9"/>
  <c r="U11" i="9"/>
  <c r="T11" i="9"/>
  <c r="S11" i="9"/>
  <c r="R11" i="9"/>
  <c r="Q11" i="9"/>
  <c r="P11" i="9"/>
  <c r="O11" i="9"/>
  <c r="N11" i="9"/>
  <c r="Y10" i="9"/>
  <c r="X10" i="9"/>
  <c r="W10" i="9"/>
  <c r="V10" i="9"/>
  <c r="U10" i="9"/>
  <c r="T10" i="9"/>
  <c r="S10" i="9"/>
  <c r="R10" i="9"/>
  <c r="Q10" i="9"/>
  <c r="P10" i="9"/>
  <c r="O10" i="9"/>
  <c r="N10" i="9"/>
  <c r="Y9" i="9"/>
  <c r="X9" i="9"/>
  <c r="W9" i="9"/>
  <c r="V9" i="9"/>
  <c r="U9" i="9"/>
  <c r="T9" i="9"/>
  <c r="S9" i="9"/>
  <c r="R9" i="9"/>
  <c r="Q9" i="9"/>
  <c r="P9" i="9"/>
  <c r="O9" i="9"/>
  <c r="N9" i="9"/>
  <c r="Y8" i="9"/>
  <c r="X8" i="9"/>
  <c r="W8" i="9"/>
  <c r="V8" i="9"/>
  <c r="U8" i="9"/>
  <c r="T8" i="9"/>
  <c r="S8" i="9"/>
  <c r="R8" i="9"/>
  <c r="Q8" i="9"/>
  <c r="P8" i="9"/>
  <c r="O8" i="9"/>
  <c r="N8" i="9"/>
  <c r="Y7" i="9"/>
  <c r="X7" i="9"/>
  <c r="W7" i="9"/>
  <c r="V7" i="9"/>
  <c r="U7" i="9"/>
  <c r="T7" i="9"/>
  <c r="S7" i="9"/>
  <c r="R7" i="9"/>
  <c r="Q7" i="9"/>
  <c r="P7" i="9"/>
  <c r="O7" i="9"/>
  <c r="N7" i="9"/>
  <c r="Y6" i="9"/>
  <c r="X6" i="9"/>
  <c r="W6" i="9"/>
  <c r="V6" i="9"/>
  <c r="U6" i="9"/>
  <c r="T6" i="9"/>
  <c r="S6" i="9"/>
  <c r="R6" i="9"/>
  <c r="Q6" i="9"/>
  <c r="P6" i="9"/>
  <c r="O6" i="9"/>
  <c r="N6" i="9"/>
  <c r="Y5" i="9"/>
  <c r="X5" i="9"/>
  <c r="W5" i="9"/>
  <c r="V5" i="9"/>
  <c r="U5" i="9"/>
  <c r="T5" i="9"/>
  <c r="S5" i="9"/>
  <c r="R5" i="9"/>
  <c r="Q5" i="9"/>
  <c r="P5" i="9"/>
  <c r="O5" i="9"/>
  <c r="N5" i="9"/>
  <c r="Y4" i="9"/>
  <c r="X4" i="9"/>
  <c r="W4" i="9"/>
  <c r="V4" i="9"/>
  <c r="U4" i="9"/>
  <c r="T4" i="9"/>
  <c r="S4" i="9"/>
  <c r="R4" i="9"/>
  <c r="Q4" i="9"/>
  <c r="P4" i="9"/>
  <c r="O4" i="9"/>
  <c r="N4" i="9"/>
  <c r="N3" i="9"/>
  <c r="Y3" i="9"/>
  <c r="X3" i="9"/>
  <c r="W3" i="9"/>
  <c r="V3" i="9"/>
  <c r="U3" i="9"/>
  <c r="T3" i="9"/>
  <c r="S3" i="9"/>
  <c r="R3" i="9"/>
  <c r="Q3" i="9"/>
  <c r="P3" i="9"/>
  <c r="O3" i="9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U70" i="2"/>
  <c r="AV70" i="2"/>
  <c r="AZ70" i="2"/>
  <c r="BA70" i="2"/>
  <c r="BB69" i="2"/>
  <c r="BB68" i="2"/>
  <c r="BB67" i="2"/>
  <c r="BB66" i="2"/>
  <c r="BB65" i="2"/>
  <c r="BB64" i="2"/>
  <c r="BB63" i="2"/>
  <c r="BB62" i="2"/>
  <c r="BB61" i="2"/>
  <c r="BB60" i="2"/>
  <c r="BB59" i="2"/>
  <c r="BB58" i="2"/>
  <c r="BB57" i="2"/>
  <c r="BB56" i="2"/>
  <c r="BB55" i="2"/>
  <c r="BB54" i="2"/>
  <c r="BB53" i="2"/>
  <c r="BB52" i="2"/>
  <c r="BB51" i="2"/>
  <c r="BB50" i="2"/>
  <c r="BB49" i="2"/>
  <c r="BB48" i="2"/>
  <c r="BB47" i="2"/>
  <c r="BB46" i="2"/>
  <c r="BB45" i="2"/>
  <c r="BB44" i="2"/>
  <c r="BB43" i="2"/>
  <c r="BB42" i="2"/>
  <c r="BB41" i="2"/>
  <c r="BB40" i="2"/>
  <c r="BB39" i="2"/>
  <c r="BB38" i="2"/>
  <c r="BB37" i="2"/>
  <c r="BB36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3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P42" i="8" l="1"/>
  <c r="Q42" i="8"/>
  <c r="R42" i="8"/>
  <c r="S42" i="8"/>
  <c r="T42" i="8"/>
  <c r="U42" i="8"/>
  <c r="W42" i="8"/>
  <c r="X42" i="8"/>
  <c r="AB42" i="8"/>
  <c r="AC42" i="8"/>
  <c r="AD42" i="8"/>
  <c r="AE42" i="8"/>
  <c r="AS42" i="8"/>
  <c r="AT42" i="8"/>
  <c r="AX42" i="8"/>
  <c r="AY42" i="8"/>
  <c r="AZ41" i="8"/>
  <c r="AZ40" i="8"/>
  <c r="AZ39" i="8"/>
  <c r="AZ38" i="8"/>
  <c r="AZ37" i="8"/>
  <c r="AZ36" i="8"/>
  <c r="AZ35" i="8"/>
  <c r="AZ34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AZ9" i="8"/>
  <c r="AZ8" i="8"/>
  <c r="AZ7" i="8"/>
  <c r="AZ6" i="8"/>
  <c r="AZ5" i="8"/>
  <c r="AZ4" i="8"/>
  <c r="AZ3" i="8"/>
  <c r="AV41" i="8"/>
  <c r="AW41" i="8" s="1"/>
  <c r="AX41" i="8" s="1"/>
  <c r="AY41" i="8" s="1"/>
  <c r="AU41" i="8"/>
  <c r="AW40" i="8"/>
  <c r="AX40" i="8" s="1"/>
  <c r="AY40" i="8" s="1"/>
  <c r="AV40" i="8"/>
  <c r="AU40" i="8"/>
  <c r="AV39" i="8"/>
  <c r="AU39" i="8"/>
  <c r="AW39" i="8" s="1"/>
  <c r="AX39" i="8" s="1"/>
  <c r="AY39" i="8" s="1"/>
  <c r="AV38" i="8"/>
  <c r="AU38" i="8"/>
  <c r="AW38" i="8" s="1"/>
  <c r="AX38" i="8" s="1"/>
  <c r="AY38" i="8" s="1"/>
  <c r="AV37" i="8"/>
  <c r="AW37" i="8" s="1"/>
  <c r="AX37" i="8" s="1"/>
  <c r="AY37" i="8" s="1"/>
  <c r="AU37" i="8"/>
  <c r="AW36" i="8"/>
  <c r="AX36" i="8" s="1"/>
  <c r="AY36" i="8" s="1"/>
  <c r="AV36" i="8"/>
  <c r="AU36" i="8"/>
  <c r="AV35" i="8"/>
  <c r="AU35" i="8"/>
  <c r="AW35" i="8" s="1"/>
  <c r="AX35" i="8" s="1"/>
  <c r="AY35" i="8" s="1"/>
  <c r="AV34" i="8"/>
  <c r="AU34" i="8"/>
  <c r="AW34" i="8" s="1"/>
  <c r="AX34" i="8" s="1"/>
  <c r="AY34" i="8" s="1"/>
  <c r="AV33" i="8"/>
  <c r="AW33" i="8" s="1"/>
  <c r="AX33" i="8" s="1"/>
  <c r="AY33" i="8" s="1"/>
  <c r="AU33" i="8"/>
  <c r="AW32" i="8"/>
  <c r="AX32" i="8" s="1"/>
  <c r="AY32" i="8" s="1"/>
  <c r="AV32" i="8"/>
  <c r="AU32" i="8"/>
  <c r="AV31" i="8"/>
  <c r="AU31" i="8"/>
  <c r="AW31" i="8" s="1"/>
  <c r="AX31" i="8" s="1"/>
  <c r="AY31" i="8" s="1"/>
  <c r="AV30" i="8"/>
  <c r="AU30" i="8"/>
  <c r="AW30" i="8" s="1"/>
  <c r="AX30" i="8" s="1"/>
  <c r="AY30" i="8" s="1"/>
  <c r="AV29" i="8"/>
  <c r="AW29" i="8" s="1"/>
  <c r="AX29" i="8" s="1"/>
  <c r="AY29" i="8" s="1"/>
  <c r="AU29" i="8"/>
  <c r="AW28" i="8"/>
  <c r="AX28" i="8" s="1"/>
  <c r="AY28" i="8" s="1"/>
  <c r="AV28" i="8"/>
  <c r="AU28" i="8"/>
  <c r="AV27" i="8"/>
  <c r="AU27" i="8"/>
  <c r="AW27" i="8" s="1"/>
  <c r="AX27" i="8" s="1"/>
  <c r="AY27" i="8" s="1"/>
  <c r="AV26" i="8"/>
  <c r="AU26" i="8"/>
  <c r="AW26" i="8" s="1"/>
  <c r="AX26" i="8" s="1"/>
  <c r="AY26" i="8" s="1"/>
  <c r="AV25" i="8"/>
  <c r="AW25" i="8" s="1"/>
  <c r="AX25" i="8" s="1"/>
  <c r="AY25" i="8" s="1"/>
  <c r="AU25" i="8"/>
  <c r="AW24" i="8"/>
  <c r="AX24" i="8" s="1"/>
  <c r="AY24" i="8" s="1"/>
  <c r="AV24" i="8"/>
  <c r="AU24" i="8"/>
  <c r="AV23" i="8"/>
  <c r="AU23" i="8"/>
  <c r="AW23" i="8" s="1"/>
  <c r="AX23" i="8" s="1"/>
  <c r="AY23" i="8" s="1"/>
  <c r="AV22" i="8"/>
  <c r="AU22" i="8"/>
  <c r="AW22" i="8" s="1"/>
  <c r="AX22" i="8" s="1"/>
  <c r="AY22" i="8" s="1"/>
  <c r="AV21" i="8"/>
  <c r="AW21" i="8" s="1"/>
  <c r="AX21" i="8" s="1"/>
  <c r="AY21" i="8" s="1"/>
  <c r="AU21" i="8"/>
  <c r="AW20" i="8"/>
  <c r="AX20" i="8" s="1"/>
  <c r="AY20" i="8" s="1"/>
  <c r="AV20" i="8"/>
  <c r="AU20" i="8"/>
  <c r="AV19" i="8"/>
  <c r="AU19" i="8"/>
  <c r="AW19" i="8" s="1"/>
  <c r="AX19" i="8" s="1"/>
  <c r="AY19" i="8" s="1"/>
  <c r="AV18" i="8"/>
  <c r="AU18" i="8"/>
  <c r="AW18" i="8" s="1"/>
  <c r="AX18" i="8" s="1"/>
  <c r="AY18" i="8" s="1"/>
  <c r="AV17" i="8"/>
  <c r="AW17" i="8" s="1"/>
  <c r="AX17" i="8" s="1"/>
  <c r="AY17" i="8" s="1"/>
  <c r="AU17" i="8"/>
  <c r="AW16" i="8"/>
  <c r="AX16" i="8" s="1"/>
  <c r="AY16" i="8" s="1"/>
  <c r="AV16" i="8"/>
  <c r="AU16" i="8"/>
  <c r="AV15" i="8"/>
  <c r="AU15" i="8"/>
  <c r="AW15" i="8" s="1"/>
  <c r="AX15" i="8" s="1"/>
  <c r="AY15" i="8" s="1"/>
  <c r="AV14" i="8"/>
  <c r="AU14" i="8"/>
  <c r="AW14" i="8" s="1"/>
  <c r="AX14" i="8" s="1"/>
  <c r="AY14" i="8" s="1"/>
  <c r="AV13" i="8"/>
  <c r="AW13" i="8" s="1"/>
  <c r="AX13" i="8" s="1"/>
  <c r="AY13" i="8" s="1"/>
  <c r="AU13" i="8"/>
  <c r="AW12" i="8"/>
  <c r="AX12" i="8" s="1"/>
  <c r="AY12" i="8" s="1"/>
  <c r="AV12" i="8"/>
  <c r="AU12" i="8"/>
  <c r="AV11" i="8"/>
  <c r="AU11" i="8"/>
  <c r="AW11" i="8" s="1"/>
  <c r="AX11" i="8" s="1"/>
  <c r="AY11" i="8" s="1"/>
  <c r="AV10" i="8"/>
  <c r="AU10" i="8"/>
  <c r="AW10" i="8" s="1"/>
  <c r="AX10" i="8" s="1"/>
  <c r="AY10" i="8" s="1"/>
  <c r="AV9" i="8"/>
  <c r="AW9" i="8" s="1"/>
  <c r="AX9" i="8" s="1"/>
  <c r="AY9" i="8" s="1"/>
  <c r="AU9" i="8"/>
  <c r="AW8" i="8"/>
  <c r="AX8" i="8" s="1"/>
  <c r="AY8" i="8" s="1"/>
  <c r="AV8" i="8"/>
  <c r="AU8" i="8"/>
  <c r="AV7" i="8"/>
  <c r="AU7" i="8"/>
  <c r="AW7" i="8" s="1"/>
  <c r="AX7" i="8" s="1"/>
  <c r="AY7" i="8" s="1"/>
  <c r="AV6" i="8"/>
  <c r="AU6" i="8"/>
  <c r="AW6" i="8" s="1"/>
  <c r="AX6" i="8" s="1"/>
  <c r="AY6" i="8" s="1"/>
  <c r="AV5" i="8"/>
  <c r="AW5" i="8" s="1"/>
  <c r="AX5" i="8" s="1"/>
  <c r="AY5" i="8" s="1"/>
  <c r="AU5" i="8"/>
  <c r="AW4" i="8"/>
  <c r="AX4" i="8" s="1"/>
  <c r="AY4" i="8" s="1"/>
  <c r="AV4" i="8"/>
  <c r="AU4" i="8"/>
  <c r="AY3" i="8"/>
  <c r="AX3" i="8"/>
  <c r="AW3" i="8"/>
  <c r="AV3" i="8"/>
  <c r="AU3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T6" i="8"/>
  <c r="AT5" i="8"/>
  <c r="AT4" i="8"/>
  <c r="AT3" i="8"/>
  <c r="AS41" i="8"/>
  <c r="AS40" i="8"/>
  <c r="AS39" i="8"/>
  <c r="AS38" i="8"/>
  <c r="AS37" i="8"/>
  <c r="AS36" i="8"/>
  <c r="AS35" i="8"/>
  <c r="AS34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S11" i="8"/>
  <c r="AS10" i="8"/>
  <c r="AS9" i="8"/>
  <c r="AS8" i="8"/>
  <c r="AS7" i="8"/>
  <c r="AS6" i="8"/>
  <c r="AS5" i="8"/>
  <c r="AS4" i="8"/>
  <c r="AS3" i="8"/>
  <c r="AQ41" i="8"/>
  <c r="AP41" i="8"/>
  <c r="AR41" i="8" s="1"/>
  <c r="AR40" i="8"/>
  <c r="AQ40" i="8"/>
  <c r="AP40" i="8"/>
  <c r="AQ39" i="8"/>
  <c r="AR39" i="8" s="1"/>
  <c r="AP39" i="8"/>
  <c r="AQ38" i="8"/>
  <c r="AP38" i="8"/>
  <c r="AR38" i="8" s="1"/>
  <c r="AQ37" i="8"/>
  <c r="AP37" i="8"/>
  <c r="AR37" i="8" s="1"/>
  <c r="AR36" i="8"/>
  <c r="AQ36" i="8"/>
  <c r="AP36" i="8"/>
  <c r="AQ35" i="8"/>
  <c r="AR35" i="8" s="1"/>
  <c r="AP35" i="8"/>
  <c r="AQ34" i="8"/>
  <c r="AP34" i="8"/>
  <c r="AR34" i="8" s="1"/>
  <c r="AQ33" i="8"/>
  <c r="AP33" i="8"/>
  <c r="AR33" i="8" s="1"/>
  <c r="AR32" i="8"/>
  <c r="AQ32" i="8"/>
  <c r="AP32" i="8"/>
  <c r="AQ31" i="8"/>
  <c r="AR31" i="8" s="1"/>
  <c r="AP31" i="8"/>
  <c r="AQ30" i="8"/>
  <c r="AP30" i="8"/>
  <c r="AR30" i="8" s="1"/>
  <c r="AQ29" i="8"/>
  <c r="AP29" i="8"/>
  <c r="AR29" i="8" s="1"/>
  <c r="AR28" i="8"/>
  <c r="AQ28" i="8"/>
  <c r="AP28" i="8"/>
  <c r="AQ27" i="8"/>
  <c r="AR27" i="8" s="1"/>
  <c r="AP27" i="8"/>
  <c r="AQ26" i="8"/>
  <c r="AP26" i="8"/>
  <c r="AR26" i="8" s="1"/>
  <c r="AQ25" i="8"/>
  <c r="AP25" i="8"/>
  <c r="AR25" i="8" s="1"/>
  <c r="AR24" i="8"/>
  <c r="AQ24" i="8"/>
  <c r="AP24" i="8"/>
  <c r="AQ23" i="8"/>
  <c r="AR23" i="8" s="1"/>
  <c r="AP23" i="8"/>
  <c r="AQ22" i="8"/>
  <c r="AP22" i="8"/>
  <c r="AR22" i="8" s="1"/>
  <c r="AQ21" i="8"/>
  <c r="AP21" i="8"/>
  <c r="AR21" i="8" s="1"/>
  <c r="AR20" i="8"/>
  <c r="AQ20" i="8"/>
  <c r="AP20" i="8"/>
  <c r="AQ19" i="8"/>
  <c r="AR19" i="8" s="1"/>
  <c r="AP19" i="8"/>
  <c r="AQ18" i="8"/>
  <c r="AP18" i="8"/>
  <c r="AR18" i="8" s="1"/>
  <c r="AQ17" i="8"/>
  <c r="AP17" i="8"/>
  <c r="AR17" i="8" s="1"/>
  <c r="AR16" i="8"/>
  <c r="AQ16" i="8"/>
  <c r="AP16" i="8"/>
  <c r="AQ15" i="8"/>
  <c r="AR15" i="8" s="1"/>
  <c r="AP15" i="8"/>
  <c r="AQ14" i="8"/>
  <c r="AP14" i="8"/>
  <c r="AR14" i="8" s="1"/>
  <c r="AQ13" i="8"/>
  <c r="AP13" i="8"/>
  <c r="AR13" i="8" s="1"/>
  <c r="AR12" i="8"/>
  <c r="AQ12" i="8"/>
  <c r="AP12" i="8"/>
  <c r="AQ11" i="8"/>
  <c r="AR11" i="8" s="1"/>
  <c r="AP11" i="8"/>
  <c r="AQ10" i="8"/>
  <c r="AP10" i="8"/>
  <c r="AR10" i="8" s="1"/>
  <c r="AQ9" i="8"/>
  <c r="AP9" i="8"/>
  <c r="AR9" i="8" s="1"/>
  <c r="AR8" i="8"/>
  <c r="AQ8" i="8"/>
  <c r="AP8" i="8"/>
  <c r="AQ7" i="8"/>
  <c r="AR7" i="8" s="1"/>
  <c r="AP7" i="8"/>
  <c r="AQ6" i="8"/>
  <c r="AP6" i="8"/>
  <c r="AR6" i="8" s="1"/>
  <c r="AQ5" i="8"/>
  <c r="AP5" i="8"/>
  <c r="AR5" i="8" s="1"/>
  <c r="AR4" i="8"/>
  <c r="AQ4" i="8"/>
  <c r="AP4" i="8"/>
  <c r="AR3" i="8"/>
  <c r="AQ3" i="8"/>
  <c r="AP3" i="8"/>
  <c r="AO41" i="8"/>
  <c r="AN41" i="8"/>
  <c r="AM41" i="8"/>
  <c r="AL41" i="8"/>
  <c r="AK41" i="8"/>
  <c r="AJ41" i="8"/>
  <c r="AI41" i="8"/>
  <c r="AH41" i="8"/>
  <c r="AG41" i="8"/>
  <c r="AF41" i="8"/>
  <c r="AO40" i="8"/>
  <c r="AN40" i="8"/>
  <c r="AM40" i="8"/>
  <c r="AL40" i="8"/>
  <c r="AK40" i="8"/>
  <c r="AJ40" i="8"/>
  <c r="AI40" i="8"/>
  <c r="AH40" i="8"/>
  <c r="AG40" i="8"/>
  <c r="AF40" i="8"/>
  <c r="AO39" i="8"/>
  <c r="AN39" i="8"/>
  <c r="AM39" i="8"/>
  <c r="AL39" i="8"/>
  <c r="AK39" i="8"/>
  <c r="AJ39" i="8"/>
  <c r="AI39" i="8"/>
  <c r="AH39" i="8"/>
  <c r="AG39" i="8"/>
  <c r="AF39" i="8"/>
  <c r="AO38" i="8"/>
  <c r="AN38" i="8"/>
  <c r="AM38" i="8"/>
  <c r="AL38" i="8"/>
  <c r="AK38" i="8"/>
  <c r="AJ38" i="8"/>
  <c r="AI38" i="8"/>
  <c r="AH38" i="8"/>
  <c r="AG38" i="8"/>
  <c r="AF38" i="8"/>
  <c r="AO37" i="8"/>
  <c r="AN37" i="8"/>
  <c r="AM37" i="8"/>
  <c r="AL37" i="8"/>
  <c r="AK37" i="8"/>
  <c r="AJ37" i="8"/>
  <c r="AI37" i="8"/>
  <c r="AH37" i="8"/>
  <c r="AG37" i="8"/>
  <c r="AF37" i="8"/>
  <c r="AO36" i="8"/>
  <c r="AN36" i="8"/>
  <c r="AM36" i="8"/>
  <c r="AL36" i="8"/>
  <c r="AK36" i="8"/>
  <c r="AJ36" i="8"/>
  <c r="AI36" i="8"/>
  <c r="AH36" i="8"/>
  <c r="AG36" i="8"/>
  <c r="AF36" i="8"/>
  <c r="AO35" i="8"/>
  <c r="AN35" i="8"/>
  <c r="AM35" i="8"/>
  <c r="AL35" i="8"/>
  <c r="AK35" i="8"/>
  <c r="AJ35" i="8"/>
  <c r="AI35" i="8"/>
  <c r="AH35" i="8"/>
  <c r="AG35" i="8"/>
  <c r="AF35" i="8"/>
  <c r="AO34" i="8"/>
  <c r="AN34" i="8"/>
  <c r="AM34" i="8"/>
  <c r="AL34" i="8"/>
  <c r="AK34" i="8"/>
  <c r="AJ34" i="8"/>
  <c r="AI34" i="8"/>
  <c r="AH34" i="8"/>
  <c r="AG34" i="8"/>
  <c r="AF34" i="8"/>
  <c r="AO33" i="8"/>
  <c r="AN33" i="8"/>
  <c r="AM33" i="8"/>
  <c r="AL33" i="8"/>
  <c r="AK33" i="8"/>
  <c r="AJ33" i="8"/>
  <c r="AI33" i="8"/>
  <c r="AH33" i="8"/>
  <c r="AG33" i="8"/>
  <c r="AF33" i="8"/>
  <c r="AO32" i="8"/>
  <c r="AN32" i="8"/>
  <c r="AM32" i="8"/>
  <c r="AL32" i="8"/>
  <c r="AK32" i="8"/>
  <c r="AJ32" i="8"/>
  <c r="AI32" i="8"/>
  <c r="AH32" i="8"/>
  <c r="AG32" i="8"/>
  <c r="AF32" i="8"/>
  <c r="AO31" i="8"/>
  <c r="AN31" i="8"/>
  <c r="AM31" i="8"/>
  <c r="AL31" i="8"/>
  <c r="AK31" i="8"/>
  <c r="AJ31" i="8"/>
  <c r="AI31" i="8"/>
  <c r="AH31" i="8"/>
  <c r="AG31" i="8"/>
  <c r="AF31" i="8"/>
  <c r="AO30" i="8"/>
  <c r="AN30" i="8"/>
  <c r="AM30" i="8"/>
  <c r="AL30" i="8"/>
  <c r="AK30" i="8"/>
  <c r="AJ30" i="8"/>
  <c r="AI30" i="8"/>
  <c r="AH30" i="8"/>
  <c r="AG30" i="8"/>
  <c r="AF30" i="8"/>
  <c r="AO29" i="8"/>
  <c r="AN29" i="8"/>
  <c r="AM29" i="8"/>
  <c r="AL29" i="8"/>
  <c r="AK29" i="8"/>
  <c r="AJ29" i="8"/>
  <c r="AI29" i="8"/>
  <c r="AH29" i="8"/>
  <c r="AG29" i="8"/>
  <c r="AF29" i="8"/>
  <c r="AO28" i="8"/>
  <c r="AN28" i="8"/>
  <c r="AM28" i="8"/>
  <c r="AL28" i="8"/>
  <c r="AK28" i="8"/>
  <c r="AJ28" i="8"/>
  <c r="AI28" i="8"/>
  <c r="AH28" i="8"/>
  <c r="AG28" i="8"/>
  <c r="AF28" i="8"/>
  <c r="AO27" i="8"/>
  <c r="AN27" i="8"/>
  <c r="AM27" i="8"/>
  <c r="AL27" i="8"/>
  <c r="AK27" i="8"/>
  <c r="AJ27" i="8"/>
  <c r="AI27" i="8"/>
  <c r="AH27" i="8"/>
  <c r="AG27" i="8"/>
  <c r="AF27" i="8"/>
  <c r="AO26" i="8"/>
  <c r="AN26" i="8"/>
  <c r="AM26" i="8"/>
  <c r="AL26" i="8"/>
  <c r="AK26" i="8"/>
  <c r="AJ26" i="8"/>
  <c r="AI26" i="8"/>
  <c r="AH26" i="8"/>
  <c r="AG26" i="8"/>
  <c r="AF26" i="8"/>
  <c r="AO25" i="8"/>
  <c r="AN25" i="8"/>
  <c r="AM25" i="8"/>
  <c r="AL25" i="8"/>
  <c r="AK25" i="8"/>
  <c r="AJ25" i="8"/>
  <c r="AI25" i="8"/>
  <c r="AH25" i="8"/>
  <c r="AG25" i="8"/>
  <c r="AF25" i="8"/>
  <c r="AO24" i="8"/>
  <c r="AN24" i="8"/>
  <c r="AM24" i="8"/>
  <c r="AL24" i="8"/>
  <c r="AK24" i="8"/>
  <c r="AJ24" i="8"/>
  <c r="AI24" i="8"/>
  <c r="AH24" i="8"/>
  <c r="AG24" i="8"/>
  <c r="AF24" i="8"/>
  <c r="AO23" i="8"/>
  <c r="AN23" i="8"/>
  <c r="AM23" i="8"/>
  <c r="AL23" i="8"/>
  <c r="AK23" i="8"/>
  <c r="AJ23" i="8"/>
  <c r="AI23" i="8"/>
  <c r="AH23" i="8"/>
  <c r="AG23" i="8"/>
  <c r="AF23" i="8"/>
  <c r="AO22" i="8"/>
  <c r="AN22" i="8"/>
  <c r="AM22" i="8"/>
  <c r="AL22" i="8"/>
  <c r="AK22" i="8"/>
  <c r="AJ22" i="8"/>
  <c r="AI22" i="8"/>
  <c r="AH22" i="8"/>
  <c r="AG22" i="8"/>
  <c r="AF22" i="8"/>
  <c r="AO21" i="8"/>
  <c r="AN21" i="8"/>
  <c r="AM21" i="8"/>
  <c r="AL21" i="8"/>
  <c r="AK21" i="8"/>
  <c r="AJ21" i="8"/>
  <c r="AI21" i="8"/>
  <c r="AH21" i="8"/>
  <c r="AG21" i="8"/>
  <c r="AF21" i="8"/>
  <c r="AO20" i="8"/>
  <c r="AN20" i="8"/>
  <c r="AM20" i="8"/>
  <c r="AL20" i="8"/>
  <c r="AK20" i="8"/>
  <c r="AJ20" i="8"/>
  <c r="AI20" i="8"/>
  <c r="AH20" i="8"/>
  <c r="AG20" i="8"/>
  <c r="AF20" i="8"/>
  <c r="AO19" i="8"/>
  <c r="AN19" i="8"/>
  <c r="AM19" i="8"/>
  <c r="AL19" i="8"/>
  <c r="AK19" i="8"/>
  <c r="AJ19" i="8"/>
  <c r="AI19" i="8"/>
  <c r="AH19" i="8"/>
  <c r="AG19" i="8"/>
  <c r="AF19" i="8"/>
  <c r="AO18" i="8"/>
  <c r="AN18" i="8"/>
  <c r="AM18" i="8"/>
  <c r="AL18" i="8"/>
  <c r="AK18" i="8"/>
  <c r="AJ18" i="8"/>
  <c r="AI18" i="8"/>
  <c r="AH18" i="8"/>
  <c r="AG18" i="8"/>
  <c r="AF18" i="8"/>
  <c r="AO17" i="8"/>
  <c r="AN17" i="8"/>
  <c r="AM17" i="8"/>
  <c r="AL17" i="8"/>
  <c r="AK17" i="8"/>
  <c r="AJ17" i="8"/>
  <c r="AI17" i="8"/>
  <c r="AH17" i="8"/>
  <c r="AG17" i="8"/>
  <c r="AF17" i="8"/>
  <c r="AO16" i="8"/>
  <c r="AN16" i="8"/>
  <c r="AM16" i="8"/>
  <c r="AL16" i="8"/>
  <c r="AK16" i="8"/>
  <c r="AJ16" i="8"/>
  <c r="AI16" i="8"/>
  <c r="AH16" i="8"/>
  <c r="AG16" i="8"/>
  <c r="AF16" i="8"/>
  <c r="AO15" i="8"/>
  <c r="AN15" i="8"/>
  <c r="AM15" i="8"/>
  <c r="AL15" i="8"/>
  <c r="AK15" i="8"/>
  <c r="AJ15" i="8"/>
  <c r="AI15" i="8"/>
  <c r="AH15" i="8"/>
  <c r="AG15" i="8"/>
  <c r="AF15" i="8"/>
  <c r="AO14" i="8"/>
  <c r="AN14" i="8"/>
  <c r="AM14" i="8"/>
  <c r="AL14" i="8"/>
  <c r="AK14" i="8"/>
  <c r="AJ14" i="8"/>
  <c r="AI14" i="8"/>
  <c r="AH14" i="8"/>
  <c r="AG14" i="8"/>
  <c r="AF14" i="8"/>
  <c r="AO13" i="8"/>
  <c r="AN13" i="8"/>
  <c r="AM13" i="8"/>
  <c r="AL13" i="8"/>
  <c r="AK13" i="8"/>
  <c r="AJ13" i="8"/>
  <c r="AI13" i="8"/>
  <c r="AH13" i="8"/>
  <c r="AG13" i="8"/>
  <c r="AF13" i="8"/>
  <c r="AO12" i="8"/>
  <c r="AN12" i="8"/>
  <c r="AM12" i="8"/>
  <c r="AL12" i="8"/>
  <c r="AK12" i="8"/>
  <c r="AJ12" i="8"/>
  <c r="AI12" i="8"/>
  <c r="AH12" i="8"/>
  <c r="AG12" i="8"/>
  <c r="AF12" i="8"/>
  <c r="AO11" i="8"/>
  <c r="AN11" i="8"/>
  <c r="AM11" i="8"/>
  <c r="AL11" i="8"/>
  <c r="AK11" i="8"/>
  <c r="AJ11" i="8"/>
  <c r="AI11" i="8"/>
  <c r="AH11" i="8"/>
  <c r="AG11" i="8"/>
  <c r="AF11" i="8"/>
  <c r="AO10" i="8"/>
  <c r="AN10" i="8"/>
  <c r="AM10" i="8"/>
  <c r="AL10" i="8"/>
  <c r="AK10" i="8"/>
  <c r="AJ10" i="8"/>
  <c r="AI10" i="8"/>
  <c r="AH10" i="8"/>
  <c r="AG10" i="8"/>
  <c r="AF10" i="8"/>
  <c r="AO9" i="8"/>
  <c r="AN9" i="8"/>
  <c r="AM9" i="8"/>
  <c r="AL9" i="8"/>
  <c r="AK9" i="8"/>
  <c r="AJ9" i="8"/>
  <c r="AI9" i="8"/>
  <c r="AH9" i="8"/>
  <c r="AG9" i="8"/>
  <c r="AF9" i="8"/>
  <c r="AO8" i="8"/>
  <c r="AN8" i="8"/>
  <c r="AM8" i="8"/>
  <c r="AL8" i="8"/>
  <c r="AK8" i="8"/>
  <c r="AJ8" i="8"/>
  <c r="AI8" i="8"/>
  <c r="AH8" i="8"/>
  <c r="AG8" i="8"/>
  <c r="AF8" i="8"/>
  <c r="AO7" i="8"/>
  <c r="AN7" i="8"/>
  <c r="AM7" i="8"/>
  <c r="AL7" i="8"/>
  <c r="AK7" i="8"/>
  <c r="AJ7" i="8"/>
  <c r="AI7" i="8"/>
  <c r="AH7" i="8"/>
  <c r="AG7" i="8"/>
  <c r="AF7" i="8"/>
  <c r="AO6" i="8"/>
  <c r="AN6" i="8"/>
  <c r="AM6" i="8"/>
  <c r="AL6" i="8"/>
  <c r="AK6" i="8"/>
  <c r="AJ6" i="8"/>
  <c r="AI6" i="8"/>
  <c r="AH6" i="8"/>
  <c r="AG6" i="8"/>
  <c r="AF6" i="8"/>
  <c r="AO5" i="8"/>
  <c r="AN5" i="8"/>
  <c r="AM5" i="8"/>
  <c r="AL5" i="8"/>
  <c r="AK5" i="8"/>
  <c r="AJ5" i="8"/>
  <c r="AI5" i="8"/>
  <c r="AH5" i="8"/>
  <c r="AG5" i="8"/>
  <c r="AF5" i="8"/>
  <c r="AO4" i="8"/>
  <c r="AN4" i="8"/>
  <c r="AM4" i="8"/>
  <c r="AL4" i="8"/>
  <c r="AK4" i="8"/>
  <c r="AJ4" i="8"/>
  <c r="AI4" i="8"/>
  <c r="AH4" i="8"/>
  <c r="AG4" i="8"/>
  <c r="AF4" i="8"/>
  <c r="AO3" i="8"/>
  <c r="AN3" i="8"/>
  <c r="AM3" i="8"/>
  <c r="AL3" i="8"/>
  <c r="AK3" i="8"/>
  <c r="AJ3" i="8"/>
  <c r="AI3" i="8"/>
  <c r="AH3" i="8"/>
  <c r="AG3" i="8"/>
  <c r="AF3" i="8"/>
  <c r="AA41" i="8"/>
  <c r="Z41" i="8"/>
  <c r="Y41" i="8"/>
  <c r="X41" i="8"/>
  <c r="W41" i="8"/>
  <c r="V41" i="8"/>
  <c r="U41" i="8"/>
  <c r="T41" i="8"/>
  <c r="S41" i="8"/>
  <c r="R41" i="8"/>
  <c r="Q41" i="8"/>
  <c r="P41" i="8"/>
  <c r="AA40" i="8"/>
  <c r="Z40" i="8"/>
  <c r="Y40" i="8"/>
  <c r="X40" i="8"/>
  <c r="W40" i="8"/>
  <c r="V40" i="8"/>
  <c r="U40" i="8"/>
  <c r="T40" i="8"/>
  <c r="S40" i="8"/>
  <c r="R40" i="8"/>
  <c r="Q40" i="8"/>
  <c r="P40" i="8"/>
  <c r="AA39" i="8"/>
  <c r="Z39" i="8"/>
  <c r="Y39" i="8"/>
  <c r="X39" i="8"/>
  <c r="W39" i="8"/>
  <c r="V39" i="8"/>
  <c r="U39" i="8"/>
  <c r="T39" i="8"/>
  <c r="S39" i="8"/>
  <c r="R39" i="8"/>
  <c r="Q39" i="8"/>
  <c r="P39" i="8"/>
  <c r="AA38" i="8"/>
  <c r="Z38" i="8"/>
  <c r="Y38" i="8"/>
  <c r="X38" i="8"/>
  <c r="W38" i="8"/>
  <c r="V38" i="8"/>
  <c r="U38" i="8"/>
  <c r="T38" i="8"/>
  <c r="S38" i="8"/>
  <c r="R38" i="8"/>
  <c r="Q38" i="8"/>
  <c r="P38" i="8"/>
  <c r="AA37" i="8"/>
  <c r="Z37" i="8"/>
  <c r="Y37" i="8"/>
  <c r="X37" i="8"/>
  <c r="W37" i="8"/>
  <c r="V37" i="8"/>
  <c r="U37" i="8"/>
  <c r="T37" i="8"/>
  <c r="S37" i="8"/>
  <c r="R37" i="8"/>
  <c r="Q37" i="8"/>
  <c r="P37" i="8"/>
  <c r="AA36" i="8"/>
  <c r="Z36" i="8"/>
  <c r="Y36" i="8"/>
  <c r="X36" i="8"/>
  <c r="W36" i="8"/>
  <c r="V36" i="8"/>
  <c r="U36" i="8"/>
  <c r="T36" i="8"/>
  <c r="S36" i="8"/>
  <c r="R36" i="8"/>
  <c r="Q36" i="8"/>
  <c r="P36" i="8"/>
  <c r="AA35" i="8"/>
  <c r="Z35" i="8"/>
  <c r="Y35" i="8"/>
  <c r="X35" i="8"/>
  <c r="W35" i="8"/>
  <c r="V35" i="8"/>
  <c r="U35" i="8"/>
  <c r="T35" i="8"/>
  <c r="S35" i="8"/>
  <c r="R35" i="8"/>
  <c r="Q35" i="8"/>
  <c r="P35" i="8"/>
  <c r="AA34" i="8"/>
  <c r="Z34" i="8"/>
  <c r="Y34" i="8"/>
  <c r="X34" i="8"/>
  <c r="W34" i="8"/>
  <c r="V34" i="8"/>
  <c r="U34" i="8"/>
  <c r="T34" i="8"/>
  <c r="S34" i="8"/>
  <c r="R34" i="8"/>
  <c r="Q34" i="8"/>
  <c r="P34" i="8"/>
  <c r="AA33" i="8"/>
  <c r="Z33" i="8"/>
  <c r="Y33" i="8"/>
  <c r="X33" i="8"/>
  <c r="W33" i="8"/>
  <c r="V33" i="8"/>
  <c r="U33" i="8"/>
  <c r="T33" i="8"/>
  <c r="S33" i="8"/>
  <c r="R33" i="8"/>
  <c r="Q33" i="8"/>
  <c r="P33" i="8"/>
  <c r="AA32" i="8"/>
  <c r="Z32" i="8"/>
  <c r="Y32" i="8"/>
  <c r="X32" i="8"/>
  <c r="W32" i="8"/>
  <c r="V32" i="8"/>
  <c r="U32" i="8"/>
  <c r="T32" i="8"/>
  <c r="S32" i="8"/>
  <c r="R32" i="8"/>
  <c r="Q32" i="8"/>
  <c r="P32" i="8"/>
  <c r="AA31" i="8"/>
  <c r="Z31" i="8"/>
  <c r="Y31" i="8"/>
  <c r="X31" i="8"/>
  <c r="W31" i="8"/>
  <c r="V31" i="8"/>
  <c r="U31" i="8"/>
  <c r="T31" i="8"/>
  <c r="S31" i="8"/>
  <c r="R31" i="8"/>
  <c r="Q31" i="8"/>
  <c r="P31" i="8"/>
  <c r="AA30" i="8"/>
  <c r="Z30" i="8"/>
  <c r="Y30" i="8"/>
  <c r="X30" i="8"/>
  <c r="W30" i="8"/>
  <c r="V30" i="8"/>
  <c r="U30" i="8"/>
  <c r="T30" i="8"/>
  <c r="S30" i="8"/>
  <c r="R30" i="8"/>
  <c r="Q30" i="8"/>
  <c r="P30" i="8"/>
  <c r="AA29" i="8"/>
  <c r="Z29" i="8"/>
  <c r="Y29" i="8"/>
  <c r="X29" i="8"/>
  <c r="W29" i="8"/>
  <c r="V29" i="8"/>
  <c r="U29" i="8"/>
  <c r="T29" i="8"/>
  <c r="S29" i="8"/>
  <c r="R29" i="8"/>
  <c r="Q29" i="8"/>
  <c r="P29" i="8"/>
  <c r="AA28" i="8"/>
  <c r="Z28" i="8"/>
  <c r="Y28" i="8"/>
  <c r="X28" i="8"/>
  <c r="W28" i="8"/>
  <c r="V28" i="8"/>
  <c r="U28" i="8"/>
  <c r="T28" i="8"/>
  <c r="S28" i="8"/>
  <c r="R28" i="8"/>
  <c r="Q28" i="8"/>
  <c r="P28" i="8"/>
  <c r="AA27" i="8"/>
  <c r="Z27" i="8"/>
  <c r="Y27" i="8"/>
  <c r="X27" i="8"/>
  <c r="W27" i="8"/>
  <c r="V27" i="8"/>
  <c r="U27" i="8"/>
  <c r="T27" i="8"/>
  <c r="S27" i="8"/>
  <c r="R27" i="8"/>
  <c r="Q27" i="8"/>
  <c r="P27" i="8"/>
  <c r="AA26" i="8"/>
  <c r="Z26" i="8"/>
  <c r="Y26" i="8"/>
  <c r="X26" i="8"/>
  <c r="W26" i="8"/>
  <c r="V26" i="8"/>
  <c r="U26" i="8"/>
  <c r="T26" i="8"/>
  <c r="S26" i="8"/>
  <c r="R26" i="8"/>
  <c r="Q26" i="8"/>
  <c r="P26" i="8"/>
  <c r="AA25" i="8"/>
  <c r="Z25" i="8"/>
  <c r="Y25" i="8"/>
  <c r="X25" i="8"/>
  <c r="W25" i="8"/>
  <c r="V25" i="8"/>
  <c r="U25" i="8"/>
  <c r="T25" i="8"/>
  <c r="S25" i="8"/>
  <c r="R25" i="8"/>
  <c r="Q25" i="8"/>
  <c r="P25" i="8"/>
  <c r="AA24" i="8"/>
  <c r="Z24" i="8"/>
  <c r="Y24" i="8"/>
  <c r="X24" i="8"/>
  <c r="W24" i="8"/>
  <c r="V24" i="8"/>
  <c r="U24" i="8"/>
  <c r="T24" i="8"/>
  <c r="S24" i="8"/>
  <c r="R24" i="8"/>
  <c r="Q24" i="8"/>
  <c r="P24" i="8"/>
  <c r="AA23" i="8"/>
  <c r="Z23" i="8"/>
  <c r="Y23" i="8"/>
  <c r="X23" i="8"/>
  <c r="W23" i="8"/>
  <c r="V23" i="8"/>
  <c r="U23" i="8"/>
  <c r="T23" i="8"/>
  <c r="S23" i="8"/>
  <c r="R23" i="8"/>
  <c r="Q23" i="8"/>
  <c r="P23" i="8"/>
  <c r="AA22" i="8"/>
  <c r="Z22" i="8"/>
  <c r="Y22" i="8"/>
  <c r="X22" i="8"/>
  <c r="W22" i="8"/>
  <c r="V22" i="8"/>
  <c r="U22" i="8"/>
  <c r="T22" i="8"/>
  <c r="S22" i="8"/>
  <c r="R22" i="8"/>
  <c r="Q22" i="8"/>
  <c r="P22" i="8"/>
  <c r="AA21" i="8"/>
  <c r="Z21" i="8"/>
  <c r="Y21" i="8"/>
  <c r="X21" i="8"/>
  <c r="W21" i="8"/>
  <c r="V21" i="8"/>
  <c r="U21" i="8"/>
  <c r="T21" i="8"/>
  <c r="S21" i="8"/>
  <c r="R21" i="8"/>
  <c r="Q21" i="8"/>
  <c r="P21" i="8"/>
  <c r="AA20" i="8"/>
  <c r="Z20" i="8"/>
  <c r="Y20" i="8"/>
  <c r="X20" i="8"/>
  <c r="W20" i="8"/>
  <c r="V20" i="8"/>
  <c r="U20" i="8"/>
  <c r="T20" i="8"/>
  <c r="S20" i="8"/>
  <c r="R20" i="8"/>
  <c r="Q20" i="8"/>
  <c r="P20" i="8"/>
  <c r="AA19" i="8"/>
  <c r="Z19" i="8"/>
  <c r="Y19" i="8"/>
  <c r="X19" i="8"/>
  <c r="W19" i="8"/>
  <c r="V19" i="8"/>
  <c r="U19" i="8"/>
  <c r="T19" i="8"/>
  <c r="S19" i="8"/>
  <c r="R19" i="8"/>
  <c r="Q19" i="8"/>
  <c r="P19" i="8"/>
  <c r="AA18" i="8"/>
  <c r="Z18" i="8"/>
  <c r="Y18" i="8"/>
  <c r="X18" i="8"/>
  <c r="W18" i="8"/>
  <c r="V18" i="8"/>
  <c r="U18" i="8"/>
  <c r="T18" i="8"/>
  <c r="S18" i="8"/>
  <c r="R18" i="8"/>
  <c r="Q18" i="8"/>
  <c r="P18" i="8"/>
  <c r="AA17" i="8"/>
  <c r="Z17" i="8"/>
  <c r="Y17" i="8"/>
  <c r="X17" i="8"/>
  <c r="W17" i="8"/>
  <c r="V17" i="8"/>
  <c r="U17" i="8"/>
  <c r="T17" i="8"/>
  <c r="S17" i="8"/>
  <c r="R17" i="8"/>
  <c r="Q17" i="8"/>
  <c r="P17" i="8"/>
  <c r="AA16" i="8"/>
  <c r="Z16" i="8"/>
  <c r="Y16" i="8"/>
  <c r="X16" i="8"/>
  <c r="W16" i="8"/>
  <c r="V16" i="8"/>
  <c r="U16" i="8"/>
  <c r="T16" i="8"/>
  <c r="S16" i="8"/>
  <c r="R16" i="8"/>
  <c r="Q16" i="8"/>
  <c r="P16" i="8"/>
  <c r="AA15" i="8"/>
  <c r="Z15" i="8"/>
  <c r="Y15" i="8"/>
  <c r="X15" i="8"/>
  <c r="W15" i="8"/>
  <c r="V15" i="8"/>
  <c r="U15" i="8"/>
  <c r="T15" i="8"/>
  <c r="S15" i="8"/>
  <c r="R15" i="8"/>
  <c r="Q15" i="8"/>
  <c r="P15" i="8"/>
  <c r="AA14" i="8"/>
  <c r="Z14" i="8"/>
  <c r="Y14" i="8"/>
  <c r="X14" i="8"/>
  <c r="W14" i="8"/>
  <c r="V14" i="8"/>
  <c r="U14" i="8"/>
  <c r="T14" i="8"/>
  <c r="S14" i="8"/>
  <c r="R14" i="8"/>
  <c r="Q14" i="8"/>
  <c r="P14" i="8"/>
  <c r="AA13" i="8"/>
  <c r="Z13" i="8"/>
  <c r="Y13" i="8"/>
  <c r="X13" i="8"/>
  <c r="W13" i="8"/>
  <c r="V13" i="8"/>
  <c r="U13" i="8"/>
  <c r="T13" i="8"/>
  <c r="S13" i="8"/>
  <c r="R13" i="8"/>
  <c r="Q13" i="8"/>
  <c r="P13" i="8"/>
  <c r="AA12" i="8"/>
  <c r="Z12" i="8"/>
  <c r="Y12" i="8"/>
  <c r="X12" i="8"/>
  <c r="W12" i="8"/>
  <c r="V12" i="8"/>
  <c r="U12" i="8"/>
  <c r="T12" i="8"/>
  <c r="S12" i="8"/>
  <c r="R12" i="8"/>
  <c r="Q12" i="8"/>
  <c r="P12" i="8"/>
  <c r="AA11" i="8"/>
  <c r="Z11" i="8"/>
  <c r="Y11" i="8"/>
  <c r="X11" i="8"/>
  <c r="W11" i="8"/>
  <c r="V11" i="8"/>
  <c r="U11" i="8"/>
  <c r="T11" i="8"/>
  <c r="S11" i="8"/>
  <c r="R11" i="8"/>
  <c r="Q11" i="8"/>
  <c r="P11" i="8"/>
  <c r="AA10" i="8"/>
  <c r="Z10" i="8"/>
  <c r="Y10" i="8"/>
  <c r="X10" i="8"/>
  <c r="W10" i="8"/>
  <c r="V10" i="8"/>
  <c r="U10" i="8"/>
  <c r="T10" i="8"/>
  <c r="S10" i="8"/>
  <c r="R10" i="8"/>
  <c r="Q10" i="8"/>
  <c r="P10" i="8"/>
  <c r="AA9" i="8"/>
  <c r="Z9" i="8"/>
  <c r="Y9" i="8"/>
  <c r="X9" i="8"/>
  <c r="W9" i="8"/>
  <c r="V9" i="8"/>
  <c r="U9" i="8"/>
  <c r="T9" i="8"/>
  <c r="S9" i="8"/>
  <c r="R9" i="8"/>
  <c r="Q9" i="8"/>
  <c r="P9" i="8"/>
  <c r="AA8" i="8"/>
  <c r="Z8" i="8"/>
  <c r="Y8" i="8"/>
  <c r="X8" i="8"/>
  <c r="W8" i="8"/>
  <c r="V8" i="8"/>
  <c r="U8" i="8"/>
  <c r="T8" i="8"/>
  <c r="S8" i="8"/>
  <c r="R8" i="8"/>
  <c r="Q8" i="8"/>
  <c r="P8" i="8"/>
  <c r="AA7" i="8"/>
  <c r="Z7" i="8"/>
  <c r="Y7" i="8"/>
  <c r="X7" i="8"/>
  <c r="W7" i="8"/>
  <c r="V7" i="8"/>
  <c r="U7" i="8"/>
  <c r="T7" i="8"/>
  <c r="S7" i="8"/>
  <c r="R7" i="8"/>
  <c r="Q7" i="8"/>
  <c r="P7" i="8"/>
  <c r="AA6" i="8"/>
  <c r="Z6" i="8"/>
  <c r="Y6" i="8"/>
  <c r="X6" i="8"/>
  <c r="W6" i="8"/>
  <c r="V6" i="8"/>
  <c r="U6" i="8"/>
  <c r="T6" i="8"/>
  <c r="S6" i="8"/>
  <c r="R6" i="8"/>
  <c r="Q6" i="8"/>
  <c r="P6" i="8"/>
  <c r="AA5" i="8"/>
  <c r="Z5" i="8"/>
  <c r="Y5" i="8"/>
  <c r="X5" i="8"/>
  <c r="W5" i="8"/>
  <c r="V5" i="8"/>
  <c r="U5" i="8"/>
  <c r="T5" i="8"/>
  <c r="S5" i="8"/>
  <c r="R5" i="8"/>
  <c r="Q5" i="8"/>
  <c r="P5" i="8"/>
  <c r="AA4" i="8"/>
  <c r="Z4" i="8"/>
  <c r="Y4" i="8"/>
  <c r="X4" i="8"/>
  <c r="W4" i="8"/>
  <c r="V4" i="8"/>
  <c r="U4" i="8"/>
  <c r="T4" i="8"/>
  <c r="S4" i="8"/>
  <c r="R4" i="8"/>
  <c r="Q4" i="8"/>
  <c r="P4" i="8"/>
  <c r="AA3" i="8"/>
  <c r="Z3" i="8"/>
  <c r="Y3" i="8"/>
  <c r="X3" i="8"/>
  <c r="W3" i="8"/>
  <c r="V3" i="8"/>
  <c r="U3" i="8"/>
  <c r="T3" i="8"/>
  <c r="S3" i="8"/>
  <c r="R3" i="8"/>
  <c r="Q3" i="8"/>
  <c r="P3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12" i="8"/>
  <c r="A13" i="8" s="1"/>
  <c r="A14" i="8" s="1"/>
  <c r="A15" i="8" s="1"/>
  <c r="A16" i="8" s="1"/>
  <c r="A17" i="8" s="1"/>
  <c r="A4" i="8"/>
  <c r="A5" i="8" s="1"/>
  <c r="A6" i="8" s="1"/>
  <c r="A7" i="8" s="1"/>
  <c r="A8" i="8" s="1"/>
  <c r="A9" i="8" s="1"/>
  <c r="AX98" i="7"/>
  <c r="AY98" i="7" s="1"/>
  <c r="AX96" i="7"/>
  <c r="AY96" i="7" s="1"/>
  <c r="AX94" i="7"/>
  <c r="AY94" i="7" s="1"/>
  <c r="AX92" i="7"/>
  <c r="AY92" i="7" s="1"/>
  <c r="AX90" i="7"/>
  <c r="AY90" i="7" s="1"/>
  <c r="AX88" i="7"/>
  <c r="AY88" i="7" s="1"/>
  <c r="AX86" i="7"/>
  <c r="AY86" i="7" s="1"/>
  <c r="AX84" i="7"/>
  <c r="AY84" i="7" s="1"/>
  <c r="AX82" i="7"/>
  <c r="AY82" i="7" s="1"/>
  <c r="AX80" i="7"/>
  <c r="AY80" i="7" s="1"/>
  <c r="AX78" i="7"/>
  <c r="AY78" i="7" s="1"/>
  <c r="AX76" i="7"/>
  <c r="AY76" i="7" s="1"/>
  <c r="AX74" i="7"/>
  <c r="AY74" i="7" s="1"/>
  <c r="AY73" i="7"/>
  <c r="AX73" i="7"/>
  <c r="AX72" i="7"/>
  <c r="AY72" i="7" s="1"/>
  <c r="AY71" i="7"/>
  <c r="AX71" i="7"/>
  <c r="AX70" i="7"/>
  <c r="AY70" i="7" s="1"/>
  <c r="AY69" i="7"/>
  <c r="AX69" i="7"/>
  <c r="AX68" i="7"/>
  <c r="AY68" i="7" s="1"/>
  <c r="AY67" i="7"/>
  <c r="AX67" i="7"/>
  <c r="AY66" i="7"/>
  <c r="AX66" i="7"/>
  <c r="AY65" i="7"/>
  <c r="AX65" i="7"/>
  <c r="AY64" i="7"/>
  <c r="AX64" i="7"/>
  <c r="AY63" i="7"/>
  <c r="AX63" i="7"/>
  <c r="AY62" i="7"/>
  <c r="AX62" i="7"/>
  <c r="AY61" i="7"/>
  <c r="AX61" i="7"/>
  <c r="AY60" i="7"/>
  <c r="AX60" i="7"/>
  <c r="AY59" i="7"/>
  <c r="AX59" i="7"/>
  <c r="AY58" i="7"/>
  <c r="AX58" i="7"/>
  <c r="AY57" i="7"/>
  <c r="AX57" i="7"/>
  <c r="AY56" i="7"/>
  <c r="AX56" i="7"/>
  <c r="AY55" i="7"/>
  <c r="AX55" i="7"/>
  <c r="AY54" i="7"/>
  <c r="AX54" i="7"/>
  <c r="AY53" i="7"/>
  <c r="AX53" i="7"/>
  <c r="AY52" i="7"/>
  <c r="AX52" i="7"/>
  <c r="AY51" i="7"/>
  <c r="AX51" i="7"/>
  <c r="AY50" i="7"/>
  <c r="AX50" i="7"/>
  <c r="AY49" i="7"/>
  <c r="AX49" i="7"/>
  <c r="AY48" i="7"/>
  <c r="AX48" i="7"/>
  <c r="AY47" i="7"/>
  <c r="AX47" i="7"/>
  <c r="AY46" i="7"/>
  <c r="AX46" i="7"/>
  <c r="AY45" i="7"/>
  <c r="AX45" i="7"/>
  <c r="AY44" i="7"/>
  <c r="AX44" i="7"/>
  <c r="AY43" i="7"/>
  <c r="AX43" i="7"/>
  <c r="AY42" i="7"/>
  <c r="AX42" i="7"/>
  <c r="AY41" i="7"/>
  <c r="AX41" i="7"/>
  <c r="AY40" i="7"/>
  <c r="AX40" i="7"/>
  <c r="AY39" i="7"/>
  <c r="AX39" i="7"/>
  <c r="AY38" i="7"/>
  <c r="AX38" i="7"/>
  <c r="AY37" i="7"/>
  <c r="AX37" i="7"/>
  <c r="AY36" i="7"/>
  <c r="AX36" i="7"/>
  <c r="AY35" i="7"/>
  <c r="AX35" i="7"/>
  <c r="AY34" i="7"/>
  <c r="AX34" i="7"/>
  <c r="AY33" i="7"/>
  <c r="AX33" i="7"/>
  <c r="AY32" i="7"/>
  <c r="AX32" i="7"/>
  <c r="AY31" i="7"/>
  <c r="AX31" i="7"/>
  <c r="AY30" i="7"/>
  <c r="AX30" i="7"/>
  <c r="AY29" i="7"/>
  <c r="AX29" i="7"/>
  <c r="AY28" i="7"/>
  <c r="AX28" i="7"/>
  <c r="AY27" i="7"/>
  <c r="AX27" i="7"/>
  <c r="AY26" i="7"/>
  <c r="AX26" i="7"/>
  <c r="AY25" i="7"/>
  <c r="AX25" i="7"/>
  <c r="AY24" i="7"/>
  <c r="AX24" i="7"/>
  <c r="AY23" i="7"/>
  <c r="AX23" i="7"/>
  <c r="AY22" i="7"/>
  <c r="AX22" i="7"/>
  <c r="AY21" i="7"/>
  <c r="AX21" i="7"/>
  <c r="AY20" i="7"/>
  <c r="AX20" i="7"/>
  <c r="AY19" i="7"/>
  <c r="AX19" i="7"/>
  <c r="AY18" i="7"/>
  <c r="AX18" i="7"/>
  <c r="AY17" i="7"/>
  <c r="AX17" i="7"/>
  <c r="AY16" i="7"/>
  <c r="AX16" i="7"/>
  <c r="AY15" i="7"/>
  <c r="AX15" i="7"/>
  <c r="AY14" i="7"/>
  <c r="AX14" i="7"/>
  <c r="AY13" i="7"/>
  <c r="AX13" i="7"/>
  <c r="AY12" i="7"/>
  <c r="AX12" i="7"/>
  <c r="AY11" i="7"/>
  <c r="AX11" i="7"/>
  <c r="AY10" i="7"/>
  <c r="AX10" i="7"/>
  <c r="AY9" i="7"/>
  <c r="AX9" i="7"/>
  <c r="AY8" i="7"/>
  <c r="AX8" i="7"/>
  <c r="AY7" i="7"/>
  <c r="AX7" i="7"/>
  <c r="AY6" i="7"/>
  <c r="AX6" i="7"/>
  <c r="AY5" i="7"/>
  <c r="AX5" i="7"/>
  <c r="AY4" i="7"/>
  <c r="AX4" i="7"/>
  <c r="AY3" i="7"/>
  <c r="AX3" i="7"/>
  <c r="AW98" i="7"/>
  <c r="AW96" i="7"/>
  <c r="AW94" i="7"/>
  <c r="AW92" i="7"/>
  <c r="AW90" i="7"/>
  <c r="AW88" i="7"/>
  <c r="AW86" i="7"/>
  <c r="AW84" i="7"/>
  <c r="AW82" i="7"/>
  <c r="AW80" i="7"/>
  <c r="AW78" i="7"/>
  <c r="AW76" i="7"/>
  <c r="AW74" i="7"/>
  <c r="AW73" i="7"/>
  <c r="AW72" i="7"/>
  <c r="AW71" i="7"/>
  <c r="AW70" i="7"/>
  <c r="AW69" i="7"/>
  <c r="AW68" i="7"/>
  <c r="AW67" i="7"/>
  <c r="AW66" i="7"/>
  <c r="AW65" i="7"/>
  <c r="AW64" i="7"/>
  <c r="AW63" i="7"/>
  <c r="AW62" i="7"/>
  <c r="AW61" i="7"/>
  <c r="AW60" i="7"/>
  <c r="AW59" i="7"/>
  <c r="AW58" i="7"/>
  <c r="AW57" i="7"/>
  <c r="AW56" i="7"/>
  <c r="AW55" i="7"/>
  <c r="AW54" i="7"/>
  <c r="AW53" i="7"/>
  <c r="AW52" i="7"/>
  <c r="AW51" i="7"/>
  <c r="AW50" i="7"/>
  <c r="AW49" i="7"/>
  <c r="AW48" i="7"/>
  <c r="AW47" i="7"/>
  <c r="AW46" i="7"/>
  <c r="AW45" i="7"/>
  <c r="AW44" i="7"/>
  <c r="AW43" i="7"/>
  <c r="AW42" i="7"/>
  <c r="AW41" i="7"/>
  <c r="AW40" i="7"/>
  <c r="AW39" i="7"/>
  <c r="AW38" i="7"/>
  <c r="AW37" i="7"/>
  <c r="AW36" i="7"/>
  <c r="AW35" i="7"/>
  <c r="AW34" i="7"/>
  <c r="AW33" i="7"/>
  <c r="AW32" i="7"/>
  <c r="AW31" i="7"/>
  <c r="AW30" i="7"/>
  <c r="AW29" i="7"/>
  <c r="AW28" i="7"/>
  <c r="AW27" i="7"/>
  <c r="AW26" i="7"/>
  <c r="AW25" i="7"/>
  <c r="AW24" i="7"/>
  <c r="AW23" i="7"/>
  <c r="AW22" i="7"/>
  <c r="AW21" i="7"/>
  <c r="AW20" i="7"/>
  <c r="AW19" i="7"/>
  <c r="AW18" i="7"/>
  <c r="AW17" i="7"/>
  <c r="AW16" i="7"/>
  <c r="AW15" i="7"/>
  <c r="AW14" i="7"/>
  <c r="AW13" i="7"/>
  <c r="AW12" i="7"/>
  <c r="AW11" i="7"/>
  <c r="AW10" i="7"/>
  <c r="AW9" i="7"/>
  <c r="AW8" i="7"/>
  <c r="AW7" i="7"/>
  <c r="AW6" i="7"/>
  <c r="AW5" i="7"/>
  <c r="AW4" i="7"/>
  <c r="AW3" i="7"/>
  <c r="AV98" i="7"/>
  <c r="AT98" i="7"/>
  <c r="AS98" i="7"/>
  <c r="AU98" i="7" s="1"/>
  <c r="AT97" i="7"/>
  <c r="AT96" i="7"/>
  <c r="AS96" i="7"/>
  <c r="AU96" i="7" s="1"/>
  <c r="AV96" i="7" s="1"/>
  <c r="AV94" i="7"/>
  <c r="AT94" i="7"/>
  <c r="AS94" i="7"/>
  <c r="AU94" i="7" s="1"/>
  <c r="AT92" i="7"/>
  <c r="AS92" i="7"/>
  <c r="AU92" i="7" s="1"/>
  <c r="AV92" i="7" s="1"/>
  <c r="AT91" i="7"/>
  <c r="AV90" i="7"/>
  <c r="AT90" i="7"/>
  <c r="AS90" i="7"/>
  <c r="AU90" i="7" s="1"/>
  <c r="AT88" i="7"/>
  <c r="AS88" i="7"/>
  <c r="AU88" i="7" s="1"/>
  <c r="AV88" i="7" s="1"/>
  <c r="AV86" i="7"/>
  <c r="AT86" i="7"/>
  <c r="AS86" i="7"/>
  <c r="AU86" i="7" s="1"/>
  <c r="AT85" i="7"/>
  <c r="AT84" i="7"/>
  <c r="AS84" i="7"/>
  <c r="AU84" i="7" s="1"/>
  <c r="AV84" i="7" s="1"/>
  <c r="AV82" i="7"/>
  <c r="AT82" i="7"/>
  <c r="AS82" i="7"/>
  <c r="AU82" i="7" s="1"/>
  <c r="AT80" i="7"/>
  <c r="AS80" i="7"/>
  <c r="AU80" i="7" s="1"/>
  <c r="AV80" i="7" s="1"/>
  <c r="AV78" i="7"/>
  <c r="AT78" i="7"/>
  <c r="AS78" i="7"/>
  <c r="AU78" i="7" s="1"/>
  <c r="AT76" i="7"/>
  <c r="AS76" i="7"/>
  <c r="AU76" i="7" s="1"/>
  <c r="AV76" i="7" s="1"/>
  <c r="AT75" i="7"/>
  <c r="AV74" i="7"/>
  <c r="AT74" i="7"/>
  <c r="AS74" i="7"/>
  <c r="AU74" i="7" s="1"/>
  <c r="AV73" i="7"/>
  <c r="AT73" i="7"/>
  <c r="AS73" i="7"/>
  <c r="AU73" i="7" s="1"/>
  <c r="AT72" i="7"/>
  <c r="AS72" i="7"/>
  <c r="AU72" i="7" s="1"/>
  <c r="AV72" i="7" s="1"/>
  <c r="AT71" i="7"/>
  <c r="AS71" i="7"/>
  <c r="AU71" i="7" s="1"/>
  <c r="AV71" i="7" s="1"/>
  <c r="AV70" i="7"/>
  <c r="AT70" i="7"/>
  <c r="AS70" i="7"/>
  <c r="AU70" i="7" s="1"/>
  <c r="AV69" i="7"/>
  <c r="AT69" i="7"/>
  <c r="AS69" i="7"/>
  <c r="AU69" i="7" s="1"/>
  <c r="AT68" i="7"/>
  <c r="AS68" i="7"/>
  <c r="AU68" i="7" s="1"/>
  <c r="AV68" i="7" s="1"/>
  <c r="AT67" i="7"/>
  <c r="AS67" i="7"/>
  <c r="AU67" i="7" s="1"/>
  <c r="AV67" i="7" s="1"/>
  <c r="AV66" i="7"/>
  <c r="AT66" i="7"/>
  <c r="AS66" i="7"/>
  <c r="AU66" i="7" s="1"/>
  <c r="AV65" i="7"/>
  <c r="AT65" i="7"/>
  <c r="AS65" i="7"/>
  <c r="AU65" i="7" s="1"/>
  <c r="AT64" i="7"/>
  <c r="AS64" i="7"/>
  <c r="AU64" i="7" s="1"/>
  <c r="AV64" i="7" s="1"/>
  <c r="AT63" i="7"/>
  <c r="AS63" i="7"/>
  <c r="AU63" i="7" s="1"/>
  <c r="AV63" i="7" s="1"/>
  <c r="AV62" i="7"/>
  <c r="AT62" i="7"/>
  <c r="AS62" i="7"/>
  <c r="AU62" i="7" s="1"/>
  <c r="AV61" i="7"/>
  <c r="AT61" i="7"/>
  <c r="AS61" i="7"/>
  <c r="AU61" i="7" s="1"/>
  <c r="AT60" i="7"/>
  <c r="AS60" i="7"/>
  <c r="AU60" i="7" s="1"/>
  <c r="AV60" i="7" s="1"/>
  <c r="AT59" i="7"/>
  <c r="AS59" i="7"/>
  <c r="AU59" i="7" s="1"/>
  <c r="AV59" i="7" s="1"/>
  <c r="AV58" i="7"/>
  <c r="AT58" i="7"/>
  <c r="AS58" i="7"/>
  <c r="AU58" i="7" s="1"/>
  <c r="AV57" i="7"/>
  <c r="AT57" i="7"/>
  <c r="AS57" i="7"/>
  <c r="AU57" i="7" s="1"/>
  <c r="AT56" i="7"/>
  <c r="AS56" i="7"/>
  <c r="AU56" i="7" s="1"/>
  <c r="AV56" i="7" s="1"/>
  <c r="AT55" i="7"/>
  <c r="AS55" i="7"/>
  <c r="AU55" i="7" s="1"/>
  <c r="AV55" i="7" s="1"/>
  <c r="AV54" i="7"/>
  <c r="AT54" i="7"/>
  <c r="AS54" i="7"/>
  <c r="AU54" i="7" s="1"/>
  <c r="AT53" i="7"/>
  <c r="AS53" i="7"/>
  <c r="AT52" i="7"/>
  <c r="AS52" i="7"/>
  <c r="AU52" i="7" s="1"/>
  <c r="AV52" i="7" s="1"/>
  <c r="AT51" i="7"/>
  <c r="AS51" i="7"/>
  <c r="AU51" i="7" s="1"/>
  <c r="AV51" i="7" s="1"/>
  <c r="AV50" i="7"/>
  <c r="AT50" i="7"/>
  <c r="AS50" i="7"/>
  <c r="AU50" i="7" s="1"/>
  <c r="AT49" i="7"/>
  <c r="AS49" i="7"/>
  <c r="AT48" i="7"/>
  <c r="AS48" i="7"/>
  <c r="AU48" i="7" s="1"/>
  <c r="AV48" i="7" s="1"/>
  <c r="AT47" i="7"/>
  <c r="AS47" i="7"/>
  <c r="AU47" i="7" s="1"/>
  <c r="AV47" i="7" s="1"/>
  <c r="AV46" i="7"/>
  <c r="AT46" i="7"/>
  <c r="AS46" i="7"/>
  <c r="AU46" i="7" s="1"/>
  <c r="AT45" i="7"/>
  <c r="AS45" i="7"/>
  <c r="AT44" i="7"/>
  <c r="AS44" i="7"/>
  <c r="AU44" i="7" s="1"/>
  <c r="AV44" i="7" s="1"/>
  <c r="AT43" i="7"/>
  <c r="AS43" i="7"/>
  <c r="AU43" i="7" s="1"/>
  <c r="AV43" i="7" s="1"/>
  <c r="AV42" i="7"/>
  <c r="AT42" i="7"/>
  <c r="AS42" i="7"/>
  <c r="AU42" i="7" s="1"/>
  <c r="AT41" i="7"/>
  <c r="AS41" i="7"/>
  <c r="AT40" i="7"/>
  <c r="AS40" i="7"/>
  <c r="AU40" i="7" s="1"/>
  <c r="AV40" i="7" s="1"/>
  <c r="AT39" i="7"/>
  <c r="AS39" i="7"/>
  <c r="AU39" i="7" s="1"/>
  <c r="AV39" i="7" s="1"/>
  <c r="AV38" i="7"/>
  <c r="AT38" i="7"/>
  <c r="AS38" i="7"/>
  <c r="AU38" i="7" s="1"/>
  <c r="AT37" i="7"/>
  <c r="AS37" i="7"/>
  <c r="AT36" i="7"/>
  <c r="AS36" i="7"/>
  <c r="AU36" i="7" s="1"/>
  <c r="AV36" i="7" s="1"/>
  <c r="AT35" i="7"/>
  <c r="AS35" i="7"/>
  <c r="AU35" i="7" s="1"/>
  <c r="AV35" i="7" s="1"/>
  <c r="AV34" i="7"/>
  <c r="AT34" i="7"/>
  <c r="AS34" i="7"/>
  <c r="AU34" i="7" s="1"/>
  <c r="AT33" i="7"/>
  <c r="AS33" i="7"/>
  <c r="AT32" i="7"/>
  <c r="AS32" i="7"/>
  <c r="AU32" i="7" s="1"/>
  <c r="AV32" i="7" s="1"/>
  <c r="AT31" i="7"/>
  <c r="AS31" i="7"/>
  <c r="AU31" i="7" s="1"/>
  <c r="AV31" i="7" s="1"/>
  <c r="AT30" i="7"/>
  <c r="AS30" i="7"/>
  <c r="AU30" i="7" s="1"/>
  <c r="AV30" i="7" s="1"/>
  <c r="AT29" i="7"/>
  <c r="AS29" i="7"/>
  <c r="AT28" i="7"/>
  <c r="AS28" i="7"/>
  <c r="AU28" i="7" s="1"/>
  <c r="AV28" i="7" s="1"/>
  <c r="AT27" i="7"/>
  <c r="AS27" i="7"/>
  <c r="AU27" i="7" s="1"/>
  <c r="AV27" i="7" s="1"/>
  <c r="AV26" i="7"/>
  <c r="AT26" i="7"/>
  <c r="AS26" i="7"/>
  <c r="AU26" i="7" s="1"/>
  <c r="AT25" i="7"/>
  <c r="AS25" i="7"/>
  <c r="AT24" i="7"/>
  <c r="AS24" i="7"/>
  <c r="AU24" i="7" s="1"/>
  <c r="AV24" i="7" s="1"/>
  <c r="AT23" i="7"/>
  <c r="AS23" i="7"/>
  <c r="AU23" i="7" s="1"/>
  <c r="AV23" i="7" s="1"/>
  <c r="AT22" i="7"/>
  <c r="AS22" i="7"/>
  <c r="AU22" i="7" s="1"/>
  <c r="AV22" i="7" s="1"/>
  <c r="AT21" i="7"/>
  <c r="AS21" i="7"/>
  <c r="AT20" i="7"/>
  <c r="AS20" i="7"/>
  <c r="AU20" i="7" s="1"/>
  <c r="AV20" i="7" s="1"/>
  <c r="AT19" i="7"/>
  <c r="AS19" i="7"/>
  <c r="AU19" i="7" s="1"/>
  <c r="AV19" i="7" s="1"/>
  <c r="AT18" i="7"/>
  <c r="AS18" i="7"/>
  <c r="AU18" i="7" s="1"/>
  <c r="AV18" i="7" s="1"/>
  <c r="AT17" i="7"/>
  <c r="AS17" i="7"/>
  <c r="AT16" i="7"/>
  <c r="AS16" i="7"/>
  <c r="AU16" i="7" s="1"/>
  <c r="AV16" i="7" s="1"/>
  <c r="AT15" i="7"/>
  <c r="AS15" i="7"/>
  <c r="AU15" i="7" s="1"/>
  <c r="AV15" i="7" s="1"/>
  <c r="AT14" i="7"/>
  <c r="AS14" i="7"/>
  <c r="AU14" i="7" s="1"/>
  <c r="AV14" i="7" s="1"/>
  <c r="AT13" i="7"/>
  <c r="AS13" i="7"/>
  <c r="AU13" i="7" s="1"/>
  <c r="AV13" i="7" s="1"/>
  <c r="AT12" i="7"/>
  <c r="AS12" i="7"/>
  <c r="AU12" i="7" s="1"/>
  <c r="AV12" i="7" s="1"/>
  <c r="AT11" i="7"/>
  <c r="AS11" i="7"/>
  <c r="AU11" i="7" s="1"/>
  <c r="AV11" i="7" s="1"/>
  <c r="AT10" i="7"/>
  <c r="AS10" i="7"/>
  <c r="AU10" i="7" s="1"/>
  <c r="AV10" i="7" s="1"/>
  <c r="AT9" i="7"/>
  <c r="AS9" i="7"/>
  <c r="AU9" i="7" s="1"/>
  <c r="AV9" i="7" s="1"/>
  <c r="AT8" i="7"/>
  <c r="AS8" i="7"/>
  <c r="AU8" i="7" s="1"/>
  <c r="AV8" i="7" s="1"/>
  <c r="AT7" i="7"/>
  <c r="AS7" i="7"/>
  <c r="AU7" i="7" s="1"/>
  <c r="AV7" i="7" s="1"/>
  <c r="AT6" i="7"/>
  <c r="AS6" i="7"/>
  <c r="AU6" i="7" s="1"/>
  <c r="AV6" i="7" s="1"/>
  <c r="AT5" i="7"/>
  <c r="AS5" i="7"/>
  <c r="AU5" i="7" s="1"/>
  <c r="AV5" i="7" s="1"/>
  <c r="AT4" i="7"/>
  <c r="AS4" i="7"/>
  <c r="AU4" i="7" s="1"/>
  <c r="AV4" i="7" s="1"/>
  <c r="AR5" i="7"/>
  <c r="AV3" i="7"/>
  <c r="AU3" i="7"/>
  <c r="AT3" i="7"/>
  <c r="AS3" i="7"/>
  <c r="AR98" i="7"/>
  <c r="AR96" i="7"/>
  <c r="AR94" i="7"/>
  <c r="AR92" i="7"/>
  <c r="AR90" i="7"/>
  <c r="AR88" i="7"/>
  <c r="AR86" i="7"/>
  <c r="AR84" i="7"/>
  <c r="AR82" i="7"/>
  <c r="AR80" i="7"/>
  <c r="AR78" i="7"/>
  <c r="AR76" i="7"/>
  <c r="AR74" i="7"/>
  <c r="AR73" i="7"/>
  <c r="AR72" i="7"/>
  <c r="AR71" i="7"/>
  <c r="AR70" i="7"/>
  <c r="AR69" i="7"/>
  <c r="AR68" i="7"/>
  <c r="AR67" i="7"/>
  <c r="AR66" i="7"/>
  <c r="AR65" i="7"/>
  <c r="AR64" i="7"/>
  <c r="AR63" i="7"/>
  <c r="AR62" i="7"/>
  <c r="AR61" i="7"/>
  <c r="AR60" i="7"/>
  <c r="AR59" i="7"/>
  <c r="AR58" i="7"/>
  <c r="AR57" i="7"/>
  <c r="AR56" i="7"/>
  <c r="AR55" i="7"/>
  <c r="AR54" i="7"/>
  <c r="AR53" i="7"/>
  <c r="AR52" i="7"/>
  <c r="AR51" i="7"/>
  <c r="AR50" i="7"/>
  <c r="AR49" i="7"/>
  <c r="AR48" i="7"/>
  <c r="AR47" i="7"/>
  <c r="AR46" i="7"/>
  <c r="AR45" i="7"/>
  <c r="AR44" i="7"/>
  <c r="AR43" i="7"/>
  <c r="AR42" i="7"/>
  <c r="AR41" i="7"/>
  <c r="AR40" i="7"/>
  <c r="AR39" i="7"/>
  <c r="AR38" i="7"/>
  <c r="AR37" i="7"/>
  <c r="AR36" i="7"/>
  <c r="AR35" i="7"/>
  <c r="AR34" i="7"/>
  <c r="AR33" i="7"/>
  <c r="AR32" i="7"/>
  <c r="AR31" i="7"/>
  <c r="AR30" i="7"/>
  <c r="AR29" i="7"/>
  <c r="AR28" i="7"/>
  <c r="AR27" i="7"/>
  <c r="AR26" i="7"/>
  <c r="AR25" i="7"/>
  <c r="AR24" i="7"/>
  <c r="AR23" i="7"/>
  <c r="AR22" i="7"/>
  <c r="AR21" i="7"/>
  <c r="AR20" i="7"/>
  <c r="AR19" i="7"/>
  <c r="AR18" i="7"/>
  <c r="AR17" i="7"/>
  <c r="AR16" i="7"/>
  <c r="AR15" i="7"/>
  <c r="AR14" i="7"/>
  <c r="AR13" i="7"/>
  <c r="AR12" i="7"/>
  <c r="AR11" i="7"/>
  <c r="AR10" i="7"/>
  <c r="AR9" i="7"/>
  <c r="AR8" i="7"/>
  <c r="AR7" i="7"/>
  <c r="AR6" i="7"/>
  <c r="AR4" i="7"/>
  <c r="AR3" i="7"/>
  <c r="AM98" i="7"/>
  <c r="AL98" i="7"/>
  <c r="AK98" i="7"/>
  <c r="AO98" i="7" s="1"/>
  <c r="AJ98" i="7"/>
  <c r="AI98" i="7"/>
  <c r="AH98" i="7"/>
  <c r="AG98" i="7"/>
  <c r="AF98" i="7"/>
  <c r="AN98" i="7" s="1"/>
  <c r="AP98" i="7" s="1"/>
  <c r="AQ98" i="7" s="1"/>
  <c r="AE98" i="7"/>
  <c r="AM97" i="7"/>
  <c r="AL97" i="7"/>
  <c r="AK97" i="7"/>
  <c r="AO97" i="7" s="1"/>
  <c r="AJ97" i="7"/>
  <c r="AG97" i="7"/>
  <c r="AF97" i="7"/>
  <c r="AM96" i="7"/>
  <c r="AL96" i="7"/>
  <c r="AK96" i="7"/>
  <c r="AO96" i="7" s="1"/>
  <c r="AJ96" i="7"/>
  <c r="AI96" i="7"/>
  <c r="AH96" i="7"/>
  <c r="AG96" i="7"/>
  <c r="AF96" i="7"/>
  <c r="AE96" i="7"/>
  <c r="AN96" i="7" s="1"/>
  <c r="AP96" i="7" s="1"/>
  <c r="AQ96" i="7" s="1"/>
  <c r="AM95" i="7"/>
  <c r="AL95" i="7"/>
  <c r="AT95" i="7" s="1"/>
  <c r="AK95" i="7"/>
  <c r="AI95" i="7"/>
  <c r="AE95" i="7"/>
  <c r="AX95" i="7" s="1"/>
  <c r="AM94" i="7"/>
  <c r="AL94" i="7"/>
  <c r="AK94" i="7"/>
  <c r="AO94" i="7" s="1"/>
  <c r="AJ94" i="7"/>
  <c r="AI94" i="7"/>
  <c r="AH94" i="7"/>
  <c r="AG94" i="7"/>
  <c r="AF94" i="7"/>
  <c r="AN94" i="7" s="1"/>
  <c r="AP94" i="7" s="1"/>
  <c r="AQ94" i="7" s="1"/>
  <c r="AE94" i="7"/>
  <c r="AM93" i="7"/>
  <c r="AL93" i="7"/>
  <c r="AT93" i="7" s="1"/>
  <c r="AK93" i="7"/>
  <c r="AO93" i="7" s="1"/>
  <c r="AM92" i="7"/>
  <c r="AL92" i="7"/>
  <c r="AK92" i="7"/>
  <c r="AO92" i="7" s="1"/>
  <c r="AJ92" i="7"/>
  <c r="AI92" i="7"/>
  <c r="AH92" i="7"/>
  <c r="AG92" i="7"/>
  <c r="AF92" i="7"/>
  <c r="AE92" i="7"/>
  <c r="AN92" i="7" s="1"/>
  <c r="AP92" i="7" s="1"/>
  <c r="AQ92" i="7" s="1"/>
  <c r="AM91" i="7"/>
  <c r="AL91" i="7"/>
  <c r="AK91" i="7"/>
  <c r="AO91" i="7" s="1"/>
  <c r="AG91" i="7"/>
  <c r="AM90" i="7"/>
  <c r="AL90" i="7"/>
  <c r="AK90" i="7"/>
  <c r="AO90" i="7" s="1"/>
  <c r="AJ90" i="7"/>
  <c r="AI90" i="7"/>
  <c r="AH90" i="7"/>
  <c r="AG90" i="7"/>
  <c r="AF90" i="7"/>
  <c r="AN90" i="7" s="1"/>
  <c r="AP90" i="7" s="1"/>
  <c r="AQ90" i="7" s="1"/>
  <c r="AE90" i="7"/>
  <c r="AM89" i="7"/>
  <c r="AL89" i="7"/>
  <c r="AT89" i="7" s="1"/>
  <c r="AK89" i="7"/>
  <c r="AI89" i="7"/>
  <c r="AM88" i="7"/>
  <c r="AL88" i="7"/>
  <c r="AK88" i="7"/>
  <c r="AO88" i="7" s="1"/>
  <c r="AJ88" i="7"/>
  <c r="AI88" i="7"/>
  <c r="AH88" i="7"/>
  <c r="AG88" i="7"/>
  <c r="AF88" i="7"/>
  <c r="AE88" i="7"/>
  <c r="AN88" i="7" s="1"/>
  <c r="AP88" i="7" s="1"/>
  <c r="AQ88" i="7" s="1"/>
  <c r="AM87" i="7"/>
  <c r="AL87" i="7"/>
  <c r="AT87" i="7" s="1"/>
  <c r="AK87" i="7"/>
  <c r="AO87" i="7" s="1"/>
  <c r="AG87" i="7"/>
  <c r="AM86" i="7"/>
  <c r="AL86" i="7"/>
  <c r="AK86" i="7"/>
  <c r="AO86" i="7" s="1"/>
  <c r="AJ86" i="7"/>
  <c r="AI86" i="7"/>
  <c r="AH86" i="7"/>
  <c r="AG86" i="7"/>
  <c r="AF86" i="7"/>
  <c r="AN86" i="7" s="1"/>
  <c r="AP86" i="7" s="1"/>
  <c r="AQ86" i="7" s="1"/>
  <c r="AE86" i="7"/>
  <c r="AM85" i="7"/>
  <c r="AL85" i="7"/>
  <c r="AK85" i="7"/>
  <c r="AO85" i="7" s="1"/>
  <c r="AM84" i="7"/>
  <c r="AL84" i="7"/>
  <c r="AK84" i="7"/>
  <c r="AO84" i="7" s="1"/>
  <c r="AJ84" i="7"/>
  <c r="AI84" i="7"/>
  <c r="AH84" i="7"/>
  <c r="AG84" i="7"/>
  <c r="AF84" i="7"/>
  <c r="AE84" i="7"/>
  <c r="AN84" i="7" s="1"/>
  <c r="AP84" i="7" s="1"/>
  <c r="AQ84" i="7" s="1"/>
  <c r="AM83" i="7"/>
  <c r="AL83" i="7"/>
  <c r="AT83" i="7" s="1"/>
  <c r="AK83" i="7"/>
  <c r="AO83" i="7" s="1"/>
  <c r="AG83" i="7"/>
  <c r="AM82" i="7"/>
  <c r="AL82" i="7"/>
  <c r="AK82" i="7"/>
  <c r="AO82" i="7" s="1"/>
  <c r="AJ82" i="7"/>
  <c r="AI82" i="7"/>
  <c r="AH82" i="7"/>
  <c r="AG82" i="7"/>
  <c r="AF82" i="7"/>
  <c r="AN82" i="7" s="1"/>
  <c r="AP82" i="7" s="1"/>
  <c r="AQ82" i="7" s="1"/>
  <c r="AE82" i="7"/>
  <c r="AM81" i="7"/>
  <c r="AL81" i="7"/>
  <c r="AT81" i="7" s="1"/>
  <c r="AK81" i="7"/>
  <c r="AH81" i="7"/>
  <c r="AF81" i="7"/>
  <c r="AM80" i="7"/>
  <c r="AL80" i="7"/>
  <c r="AK80" i="7"/>
  <c r="AO80" i="7" s="1"/>
  <c r="AJ80" i="7"/>
  <c r="AI80" i="7"/>
  <c r="AH80" i="7"/>
  <c r="AG80" i="7"/>
  <c r="AF80" i="7"/>
  <c r="AE80" i="7"/>
  <c r="AN80" i="7" s="1"/>
  <c r="AP80" i="7" s="1"/>
  <c r="AQ80" i="7" s="1"/>
  <c r="AM79" i="7"/>
  <c r="AL79" i="7"/>
  <c r="AT79" i="7" s="1"/>
  <c r="AK79" i="7"/>
  <c r="AH79" i="7"/>
  <c r="AM78" i="7"/>
  <c r="AL78" i="7"/>
  <c r="AK78" i="7"/>
  <c r="AO78" i="7" s="1"/>
  <c r="AJ78" i="7"/>
  <c r="AI78" i="7"/>
  <c r="AH78" i="7"/>
  <c r="AG78" i="7"/>
  <c r="AF78" i="7"/>
  <c r="AN78" i="7" s="1"/>
  <c r="AP78" i="7" s="1"/>
  <c r="AQ78" i="7" s="1"/>
  <c r="AE78" i="7"/>
  <c r="AM77" i="7"/>
  <c r="AL77" i="7"/>
  <c r="AT77" i="7" s="1"/>
  <c r="AK77" i="7"/>
  <c r="AO77" i="7" s="1"/>
  <c r="AM76" i="7"/>
  <c r="AL76" i="7"/>
  <c r="AK76" i="7"/>
  <c r="AO76" i="7" s="1"/>
  <c r="AJ76" i="7"/>
  <c r="AI76" i="7"/>
  <c r="AH76" i="7"/>
  <c r="AG76" i="7"/>
  <c r="AF76" i="7"/>
  <c r="AE76" i="7"/>
  <c r="AN76" i="7" s="1"/>
  <c r="AP76" i="7" s="1"/>
  <c r="AQ76" i="7" s="1"/>
  <c r="AM75" i="7"/>
  <c r="AL75" i="7"/>
  <c r="AK75" i="7"/>
  <c r="AO75" i="7" s="1"/>
  <c r="AJ75" i="7"/>
  <c r="AH75" i="7"/>
  <c r="AG75" i="7"/>
  <c r="AF75" i="7"/>
  <c r="AM74" i="7"/>
  <c r="AL74" i="7"/>
  <c r="AK74" i="7"/>
  <c r="AO74" i="7" s="1"/>
  <c r="AJ74" i="7"/>
  <c r="AI74" i="7"/>
  <c r="AH74" i="7"/>
  <c r="AG74" i="7"/>
  <c r="AF74" i="7"/>
  <c r="AN74" i="7" s="1"/>
  <c r="AP74" i="7" s="1"/>
  <c r="AQ74" i="7" s="1"/>
  <c r="AE74" i="7"/>
  <c r="AM73" i="7"/>
  <c r="AL73" i="7"/>
  <c r="AK73" i="7"/>
  <c r="AO73" i="7" s="1"/>
  <c r="AJ73" i="7"/>
  <c r="AI73" i="7"/>
  <c r="AH73" i="7"/>
  <c r="AG73" i="7"/>
  <c r="AF73" i="7"/>
  <c r="AE73" i="7"/>
  <c r="AN73" i="7" s="1"/>
  <c r="AM72" i="7"/>
  <c r="AL72" i="7"/>
  <c r="AK72" i="7"/>
  <c r="AO72" i="7" s="1"/>
  <c r="AJ72" i="7"/>
  <c r="AI72" i="7"/>
  <c r="AH72" i="7"/>
  <c r="AG72" i="7"/>
  <c r="AF72" i="7"/>
  <c r="AE72" i="7"/>
  <c r="AN72" i="7" s="1"/>
  <c r="AP72" i="7" s="1"/>
  <c r="AQ72" i="7" s="1"/>
  <c r="AM71" i="7"/>
  <c r="AL71" i="7"/>
  <c r="AK71" i="7"/>
  <c r="AO71" i="7" s="1"/>
  <c r="AJ71" i="7"/>
  <c r="AI71" i="7"/>
  <c r="AH71" i="7"/>
  <c r="AG71" i="7"/>
  <c r="AF71" i="7"/>
  <c r="AE71" i="7"/>
  <c r="AN71" i="7" s="1"/>
  <c r="AP71" i="7" s="1"/>
  <c r="AQ71" i="7" s="1"/>
  <c r="AM70" i="7"/>
  <c r="AL70" i="7"/>
  <c r="AK70" i="7"/>
  <c r="AO70" i="7" s="1"/>
  <c r="AJ70" i="7"/>
  <c r="AI70" i="7"/>
  <c r="AH70" i="7"/>
  <c r="AG70" i="7"/>
  <c r="AF70" i="7"/>
  <c r="AN70" i="7" s="1"/>
  <c r="AP70" i="7" s="1"/>
  <c r="AQ70" i="7" s="1"/>
  <c r="AE70" i="7"/>
  <c r="AM69" i="7"/>
  <c r="AL69" i="7"/>
  <c r="AK69" i="7"/>
  <c r="AO69" i="7" s="1"/>
  <c r="AJ69" i="7"/>
  <c r="AI69" i="7"/>
  <c r="AH69" i="7"/>
  <c r="AG69" i="7"/>
  <c r="AF69" i="7"/>
  <c r="AE69" i="7"/>
  <c r="AN69" i="7" s="1"/>
  <c r="AM68" i="7"/>
  <c r="AL68" i="7"/>
  <c r="AK68" i="7"/>
  <c r="AO68" i="7" s="1"/>
  <c r="AJ68" i="7"/>
  <c r="AI68" i="7"/>
  <c r="AH68" i="7"/>
  <c r="AG68" i="7"/>
  <c r="AF68" i="7"/>
  <c r="AE68" i="7"/>
  <c r="AN68" i="7" s="1"/>
  <c r="AP68" i="7" s="1"/>
  <c r="AQ68" i="7" s="1"/>
  <c r="AM67" i="7"/>
  <c r="AL67" i="7"/>
  <c r="AK67" i="7"/>
  <c r="AO67" i="7" s="1"/>
  <c r="AJ67" i="7"/>
  <c r="AI67" i="7"/>
  <c r="AH67" i="7"/>
  <c r="AG67" i="7"/>
  <c r="AF67" i="7"/>
  <c r="AE67" i="7"/>
  <c r="AN67" i="7" s="1"/>
  <c r="AP67" i="7" s="1"/>
  <c r="AQ67" i="7" s="1"/>
  <c r="AM66" i="7"/>
  <c r="AL66" i="7"/>
  <c r="AK66" i="7"/>
  <c r="AO66" i="7" s="1"/>
  <c r="AJ66" i="7"/>
  <c r="AI66" i="7"/>
  <c r="AH66" i="7"/>
  <c r="AG66" i="7"/>
  <c r="AF66" i="7"/>
  <c r="AN66" i="7" s="1"/>
  <c r="AP66" i="7" s="1"/>
  <c r="AQ66" i="7" s="1"/>
  <c r="AE66" i="7"/>
  <c r="AM65" i="7"/>
  <c r="AL65" i="7"/>
  <c r="AK65" i="7"/>
  <c r="AO65" i="7" s="1"/>
  <c r="AJ65" i="7"/>
  <c r="AI65" i="7"/>
  <c r="AH65" i="7"/>
  <c r="AG65" i="7"/>
  <c r="AF65" i="7"/>
  <c r="AE65" i="7"/>
  <c r="AN65" i="7" s="1"/>
  <c r="AM64" i="7"/>
  <c r="AL64" i="7"/>
  <c r="AK64" i="7"/>
  <c r="AO64" i="7" s="1"/>
  <c r="AJ64" i="7"/>
  <c r="AI64" i="7"/>
  <c r="AH64" i="7"/>
  <c r="AG64" i="7"/>
  <c r="AF64" i="7"/>
  <c r="AE64" i="7"/>
  <c r="AN64" i="7" s="1"/>
  <c r="AP64" i="7" s="1"/>
  <c r="AQ64" i="7" s="1"/>
  <c r="AM63" i="7"/>
  <c r="AL63" i="7"/>
  <c r="AK63" i="7"/>
  <c r="AO63" i="7" s="1"/>
  <c r="AJ63" i="7"/>
  <c r="AI63" i="7"/>
  <c r="AH63" i="7"/>
  <c r="AG63" i="7"/>
  <c r="AF63" i="7"/>
  <c r="AE63" i="7"/>
  <c r="AN63" i="7" s="1"/>
  <c r="AP63" i="7" s="1"/>
  <c r="AQ63" i="7" s="1"/>
  <c r="AM62" i="7"/>
  <c r="AL62" i="7"/>
  <c r="AK62" i="7"/>
  <c r="AO62" i="7" s="1"/>
  <c r="AJ62" i="7"/>
  <c r="AI62" i="7"/>
  <c r="AH62" i="7"/>
  <c r="AG62" i="7"/>
  <c r="AF62" i="7"/>
  <c r="AN62" i="7" s="1"/>
  <c r="AP62" i="7" s="1"/>
  <c r="AQ62" i="7" s="1"/>
  <c r="AE62" i="7"/>
  <c r="AM61" i="7"/>
  <c r="AL61" i="7"/>
  <c r="AK61" i="7"/>
  <c r="AO61" i="7" s="1"/>
  <c r="AJ61" i="7"/>
  <c r="AI61" i="7"/>
  <c r="AH61" i="7"/>
  <c r="AG61" i="7"/>
  <c r="AF61" i="7"/>
  <c r="AE61" i="7"/>
  <c r="AN61" i="7" s="1"/>
  <c r="AM60" i="7"/>
  <c r="AL60" i="7"/>
  <c r="AK60" i="7"/>
  <c r="AO60" i="7" s="1"/>
  <c r="AJ60" i="7"/>
  <c r="AI60" i="7"/>
  <c r="AH60" i="7"/>
  <c r="AG60" i="7"/>
  <c r="AF60" i="7"/>
  <c r="AE60" i="7"/>
  <c r="AN60" i="7" s="1"/>
  <c r="AP60" i="7" s="1"/>
  <c r="AQ60" i="7" s="1"/>
  <c r="AM59" i="7"/>
  <c r="AL59" i="7"/>
  <c r="AK59" i="7"/>
  <c r="AO59" i="7" s="1"/>
  <c r="AJ59" i="7"/>
  <c r="AI59" i="7"/>
  <c r="AH59" i="7"/>
  <c r="AG59" i="7"/>
  <c r="AF59" i="7"/>
  <c r="AE59" i="7"/>
  <c r="AN59" i="7" s="1"/>
  <c r="AP59" i="7" s="1"/>
  <c r="AQ59" i="7" s="1"/>
  <c r="AM58" i="7"/>
  <c r="AL58" i="7"/>
  <c r="AK58" i="7"/>
  <c r="AO58" i="7" s="1"/>
  <c r="AJ58" i="7"/>
  <c r="AI58" i="7"/>
  <c r="AH58" i="7"/>
  <c r="AG58" i="7"/>
  <c r="AF58" i="7"/>
  <c r="AN58" i="7" s="1"/>
  <c r="AP58" i="7" s="1"/>
  <c r="AQ58" i="7" s="1"/>
  <c r="AE58" i="7"/>
  <c r="AM57" i="7"/>
  <c r="AL57" i="7"/>
  <c r="AK57" i="7"/>
  <c r="AO57" i="7" s="1"/>
  <c r="AJ57" i="7"/>
  <c r="AI57" i="7"/>
  <c r="AH57" i="7"/>
  <c r="AG57" i="7"/>
  <c r="AF57" i="7"/>
  <c r="AE57" i="7"/>
  <c r="AN57" i="7" s="1"/>
  <c r="AM56" i="7"/>
  <c r="AL56" i="7"/>
  <c r="AK56" i="7"/>
  <c r="AO56" i="7" s="1"/>
  <c r="AJ56" i="7"/>
  <c r="AI56" i="7"/>
  <c r="AH56" i="7"/>
  <c r="AG56" i="7"/>
  <c r="AF56" i="7"/>
  <c r="AE56" i="7"/>
  <c r="AN56" i="7" s="1"/>
  <c r="AP56" i="7" s="1"/>
  <c r="AQ56" i="7" s="1"/>
  <c r="AM55" i="7"/>
  <c r="AL55" i="7"/>
  <c r="AK55" i="7"/>
  <c r="AO55" i="7" s="1"/>
  <c r="AJ55" i="7"/>
  <c r="AI55" i="7"/>
  <c r="AH55" i="7"/>
  <c r="AG55" i="7"/>
  <c r="AF55" i="7"/>
  <c r="AE55" i="7"/>
  <c r="AN55" i="7" s="1"/>
  <c r="AP55" i="7" s="1"/>
  <c r="AQ55" i="7" s="1"/>
  <c r="AM54" i="7"/>
  <c r="AL54" i="7"/>
  <c r="AK54" i="7"/>
  <c r="AO54" i="7" s="1"/>
  <c r="AJ54" i="7"/>
  <c r="AI54" i="7"/>
  <c r="AH54" i="7"/>
  <c r="AG54" i="7"/>
  <c r="AF54" i="7"/>
  <c r="AN54" i="7" s="1"/>
  <c r="AP54" i="7" s="1"/>
  <c r="AQ54" i="7" s="1"/>
  <c r="AE54" i="7"/>
  <c r="AM53" i="7"/>
  <c r="AL53" i="7"/>
  <c r="AK53" i="7"/>
  <c r="AO53" i="7" s="1"/>
  <c r="AJ53" i="7"/>
  <c r="AI53" i="7"/>
  <c r="AH53" i="7"/>
  <c r="AG53" i="7"/>
  <c r="AF53" i="7"/>
  <c r="AE53" i="7"/>
  <c r="AN53" i="7" s="1"/>
  <c r="AM52" i="7"/>
  <c r="AL52" i="7"/>
  <c r="AK52" i="7"/>
  <c r="AO52" i="7" s="1"/>
  <c r="AJ52" i="7"/>
  <c r="AI52" i="7"/>
  <c r="AH52" i="7"/>
  <c r="AG52" i="7"/>
  <c r="AF52" i="7"/>
  <c r="AE52" i="7"/>
  <c r="AN52" i="7" s="1"/>
  <c r="AP52" i="7" s="1"/>
  <c r="AQ52" i="7" s="1"/>
  <c r="AM51" i="7"/>
  <c r="AL51" i="7"/>
  <c r="AK51" i="7"/>
  <c r="AO51" i="7" s="1"/>
  <c r="AJ51" i="7"/>
  <c r="AI51" i="7"/>
  <c r="AH51" i="7"/>
  <c r="AG51" i="7"/>
  <c r="AF51" i="7"/>
  <c r="AE51" i="7"/>
  <c r="AN51" i="7" s="1"/>
  <c r="AP51" i="7" s="1"/>
  <c r="AQ51" i="7" s="1"/>
  <c r="AM50" i="7"/>
  <c r="AL50" i="7"/>
  <c r="AK50" i="7"/>
  <c r="AO50" i="7" s="1"/>
  <c r="AJ50" i="7"/>
  <c r="AI50" i="7"/>
  <c r="AH50" i="7"/>
  <c r="AG50" i="7"/>
  <c r="AF50" i="7"/>
  <c r="AN50" i="7" s="1"/>
  <c r="AP50" i="7" s="1"/>
  <c r="AQ50" i="7" s="1"/>
  <c r="AE50" i="7"/>
  <c r="AM49" i="7"/>
  <c r="AL49" i="7"/>
  <c r="AK49" i="7"/>
  <c r="AO49" i="7" s="1"/>
  <c r="AJ49" i="7"/>
  <c r="AI49" i="7"/>
  <c r="AH49" i="7"/>
  <c r="AG49" i="7"/>
  <c r="AF49" i="7"/>
  <c r="AE49" i="7"/>
  <c r="AN49" i="7" s="1"/>
  <c r="AM48" i="7"/>
  <c r="AL48" i="7"/>
  <c r="AK48" i="7"/>
  <c r="AO48" i="7" s="1"/>
  <c r="AJ48" i="7"/>
  <c r="AI48" i="7"/>
  <c r="AH48" i="7"/>
  <c r="AG48" i="7"/>
  <c r="AF48" i="7"/>
  <c r="AE48" i="7"/>
  <c r="AN48" i="7" s="1"/>
  <c r="AP48" i="7" s="1"/>
  <c r="AQ48" i="7" s="1"/>
  <c r="AM47" i="7"/>
  <c r="AL47" i="7"/>
  <c r="AK47" i="7"/>
  <c r="AO47" i="7" s="1"/>
  <c r="AJ47" i="7"/>
  <c r="AI47" i="7"/>
  <c r="AH47" i="7"/>
  <c r="AG47" i="7"/>
  <c r="AF47" i="7"/>
  <c r="AE47" i="7"/>
  <c r="AN47" i="7" s="1"/>
  <c r="AP47" i="7" s="1"/>
  <c r="AQ47" i="7" s="1"/>
  <c r="AM46" i="7"/>
  <c r="AL46" i="7"/>
  <c r="AK46" i="7"/>
  <c r="AO46" i="7" s="1"/>
  <c r="AJ46" i="7"/>
  <c r="AI46" i="7"/>
  <c r="AH46" i="7"/>
  <c r="AG46" i="7"/>
  <c r="AF46" i="7"/>
  <c r="AN46" i="7" s="1"/>
  <c r="AP46" i="7" s="1"/>
  <c r="AQ46" i="7" s="1"/>
  <c r="AE46" i="7"/>
  <c r="AM45" i="7"/>
  <c r="AL45" i="7"/>
  <c r="AK45" i="7"/>
  <c r="AO45" i="7" s="1"/>
  <c r="AJ45" i="7"/>
  <c r="AI45" i="7"/>
  <c r="AH45" i="7"/>
  <c r="AG45" i="7"/>
  <c r="AF45" i="7"/>
  <c r="AE45" i="7"/>
  <c r="AN45" i="7" s="1"/>
  <c r="AM44" i="7"/>
  <c r="AL44" i="7"/>
  <c r="AK44" i="7"/>
  <c r="AO44" i="7" s="1"/>
  <c r="AJ44" i="7"/>
  <c r="AI44" i="7"/>
  <c r="AH44" i="7"/>
  <c r="AG44" i="7"/>
  <c r="AF44" i="7"/>
  <c r="AE44" i="7"/>
  <c r="AN44" i="7" s="1"/>
  <c r="AP44" i="7" s="1"/>
  <c r="AQ44" i="7" s="1"/>
  <c r="AM43" i="7"/>
  <c r="AL43" i="7"/>
  <c r="AK43" i="7"/>
  <c r="AO43" i="7" s="1"/>
  <c r="AJ43" i="7"/>
  <c r="AI43" i="7"/>
  <c r="AH43" i="7"/>
  <c r="AG43" i="7"/>
  <c r="AF43" i="7"/>
  <c r="AE43" i="7"/>
  <c r="AN43" i="7" s="1"/>
  <c r="AP43" i="7" s="1"/>
  <c r="AQ43" i="7" s="1"/>
  <c r="AM42" i="7"/>
  <c r="AL42" i="7"/>
  <c r="AK42" i="7"/>
  <c r="AO42" i="7" s="1"/>
  <c r="AJ42" i="7"/>
  <c r="AI42" i="7"/>
  <c r="AH42" i="7"/>
  <c r="AG42" i="7"/>
  <c r="AF42" i="7"/>
  <c r="AN42" i="7" s="1"/>
  <c r="AP42" i="7" s="1"/>
  <c r="AQ42" i="7" s="1"/>
  <c r="AE42" i="7"/>
  <c r="AM41" i="7"/>
  <c r="AL41" i="7"/>
  <c r="AK41" i="7"/>
  <c r="AO41" i="7" s="1"/>
  <c r="AJ41" i="7"/>
  <c r="AI41" i="7"/>
  <c r="AH41" i="7"/>
  <c r="AG41" i="7"/>
  <c r="AF41" i="7"/>
  <c r="AE41" i="7"/>
  <c r="AN41" i="7" s="1"/>
  <c r="AM40" i="7"/>
  <c r="AL40" i="7"/>
  <c r="AK40" i="7"/>
  <c r="AO40" i="7" s="1"/>
  <c r="AJ40" i="7"/>
  <c r="AI40" i="7"/>
  <c r="AH40" i="7"/>
  <c r="AG40" i="7"/>
  <c r="AF40" i="7"/>
  <c r="AE40" i="7"/>
  <c r="AN40" i="7" s="1"/>
  <c r="AP40" i="7" s="1"/>
  <c r="AQ40" i="7" s="1"/>
  <c r="AM39" i="7"/>
  <c r="AL39" i="7"/>
  <c r="AK39" i="7"/>
  <c r="AO39" i="7" s="1"/>
  <c r="AJ39" i="7"/>
  <c r="AI39" i="7"/>
  <c r="AH39" i="7"/>
  <c r="AG39" i="7"/>
  <c r="AF39" i="7"/>
  <c r="AE39" i="7"/>
  <c r="AN39" i="7" s="1"/>
  <c r="AP39" i="7" s="1"/>
  <c r="AQ39" i="7" s="1"/>
  <c r="AM38" i="7"/>
  <c r="AL38" i="7"/>
  <c r="AK38" i="7"/>
  <c r="AO38" i="7" s="1"/>
  <c r="AJ38" i="7"/>
  <c r="AI38" i="7"/>
  <c r="AH38" i="7"/>
  <c r="AG38" i="7"/>
  <c r="AF38" i="7"/>
  <c r="AN38" i="7" s="1"/>
  <c r="AP38" i="7" s="1"/>
  <c r="AQ38" i="7" s="1"/>
  <c r="AE38" i="7"/>
  <c r="AM37" i="7"/>
  <c r="AL37" i="7"/>
  <c r="AK37" i="7"/>
  <c r="AO37" i="7" s="1"/>
  <c r="AJ37" i="7"/>
  <c r="AI37" i="7"/>
  <c r="AH37" i="7"/>
  <c r="AG37" i="7"/>
  <c r="AF37" i="7"/>
  <c r="AE37" i="7"/>
  <c r="AN37" i="7" s="1"/>
  <c r="AM36" i="7"/>
  <c r="AL36" i="7"/>
  <c r="AK36" i="7"/>
  <c r="AO36" i="7" s="1"/>
  <c r="AJ36" i="7"/>
  <c r="AI36" i="7"/>
  <c r="AH36" i="7"/>
  <c r="AG36" i="7"/>
  <c r="AF36" i="7"/>
  <c r="AE36" i="7"/>
  <c r="AN36" i="7" s="1"/>
  <c r="AP36" i="7" s="1"/>
  <c r="AQ36" i="7" s="1"/>
  <c r="AM35" i="7"/>
  <c r="AL35" i="7"/>
  <c r="AK35" i="7"/>
  <c r="AO35" i="7" s="1"/>
  <c r="AJ35" i="7"/>
  <c r="AI35" i="7"/>
  <c r="AH35" i="7"/>
  <c r="AG35" i="7"/>
  <c r="AF35" i="7"/>
  <c r="AE35" i="7"/>
  <c r="AN35" i="7" s="1"/>
  <c r="AM34" i="7"/>
  <c r="AL34" i="7"/>
  <c r="AK34" i="7"/>
  <c r="AO34" i="7" s="1"/>
  <c r="AJ34" i="7"/>
  <c r="AI34" i="7"/>
  <c r="AH34" i="7"/>
  <c r="AG34" i="7"/>
  <c r="AF34" i="7"/>
  <c r="AN34" i="7" s="1"/>
  <c r="AP34" i="7" s="1"/>
  <c r="AQ34" i="7" s="1"/>
  <c r="AE34" i="7"/>
  <c r="AO33" i="7"/>
  <c r="AM33" i="7"/>
  <c r="AL33" i="7"/>
  <c r="AK33" i="7"/>
  <c r="AJ33" i="7"/>
  <c r="AI33" i="7"/>
  <c r="AH33" i="7"/>
  <c r="AG33" i="7"/>
  <c r="AF33" i="7"/>
  <c r="AE33" i="7"/>
  <c r="AM32" i="7"/>
  <c r="AL32" i="7"/>
  <c r="AK32" i="7"/>
  <c r="AJ32" i="7"/>
  <c r="AI32" i="7"/>
  <c r="AH32" i="7"/>
  <c r="AG32" i="7"/>
  <c r="AF32" i="7"/>
  <c r="AE32" i="7"/>
  <c r="AM31" i="7"/>
  <c r="AL31" i="7"/>
  <c r="AK31" i="7"/>
  <c r="AO31" i="7" s="1"/>
  <c r="AJ31" i="7"/>
  <c r="AI31" i="7"/>
  <c r="AH31" i="7"/>
  <c r="AG31" i="7"/>
  <c r="AF31" i="7"/>
  <c r="AE31" i="7"/>
  <c r="AN31" i="7" s="1"/>
  <c r="AM30" i="7"/>
  <c r="AL30" i="7"/>
  <c r="AK30" i="7"/>
  <c r="AO30" i="7" s="1"/>
  <c r="AJ30" i="7"/>
  <c r="AI30" i="7"/>
  <c r="AH30" i="7"/>
  <c r="AG30" i="7"/>
  <c r="AF30" i="7"/>
  <c r="AN30" i="7" s="1"/>
  <c r="AP30" i="7" s="1"/>
  <c r="AQ30" i="7" s="1"/>
  <c r="AE30" i="7"/>
  <c r="AO29" i="7"/>
  <c r="AM29" i="7"/>
  <c r="AL29" i="7"/>
  <c r="AK29" i="7"/>
  <c r="AJ29" i="7"/>
  <c r="AI29" i="7"/>
  <c r="AH29" i="7"/>
  <c r="AG29" i="7"/>
  <c r="AF29" i="7"/>
  <c r="AE29" i="7"/>
  <c r="AM28" i="7"/>
  <c r="AL28" i="7"/>
  <c r="AK28" i="7"/>
  <c r="AJ28" i="7"/>
  <c r="AI28" i="7"/>
  <c r="AH28" i="7"/>
  <c r="AG28" i="7"/>
  <c r="AF28" i="7"/>
  <c r="AE28" i="7"/>
  <c r="AM27" i="7"/>
  <c r="AL27" i="7"/>
  <c r="AK27" i="7"/>
  <c r="AO27" i="7" s="1"/>
  <c r="AJ27" i="7"/>
  <c r="AI27" i="7"/>
  <c r="AH27" i="7"/>
  <c r="AG27" i="7"/>
  <c r="AF27" i="7"/>
  <c r="AE27" i="7"/>
  <c r="AN27" i="7" s="1"/>
  <c r="AM26" i="7"/>
  <c r="AL26" i="7"/>
  <c r="AK26" i="7"/>
  <c r="AO26" i="7" s="1"/>
  <c r="AJ26" i="7"/>
  <c r="AI26" i="7"/>
  <c r="AH26" i="7"/>
  <c r="AG26" i="7"/>
  <c r="AF26" i="7"/>
  <c r="AN26" i="7" s="1"/>
  <c r="AP26" i="7" s="1"/>
  <c r="AQ26" i="7" s="1"/>
  <c r="AE26" i="7"/>
  <c r="AO25" i="7"/>
  <c r="AM25" i="7"/>
  <c r="AL25" i="7"/>
  <c r="AK25" i="7"/>
  <c r="AJ25" i="7"/>
  <c r="AI25" i="7"/>
  <c r="AH25" i="7"/>
  <c r="AG25" i="7"/>
  <c r="AF25" i="7"/>
  <c r="AE25" i="7"/>
  <c r="AM24" i="7"/>
  <c r="AL24" i="7"/>
  <c r="AK24" i="7"/>
  <c r="AJ24" i="7"/>
  <c r="AI24" i="7"/>
  <c r="AH24" i="7"/>
  <c r="AG24" i="7"/>
  <c r="AF24" i="7"/>
  <c r="AE24" i="7"/>
  <c r="AM23" i="7"/>
  <c r="AL23" i="7"/>
  <c r="AK23" i="7"/>
  <c r="AO23" i="7" s="1"/>
  <c r="AJ23" i="7"/>
  <c r="AI23" i="7"/>
  <c r="AH23" i="7"/>
  <c r="AG23" i="7"/>
  <c r="AF23" i="7"/>
  <c r="AE23" i="7"/>
  <c r="AN23" i="7" s="1"/>
  <c r="AM22" i="7"/>
  <c r="AL22" i="7"/>
  <c r="AK22" i="7"/>
  <c r="AO22" i="7" s="1"/>
  <c r="AJ22" i="7"/>
  <c r="AI22" i="7"/>
  <c r="AH22" i="7"/>
  <c r="AG22" i="7"/>
  <c r="AF22" i="7"/>
  <c r="AN22" i="7" s="1"/>
  <c r="AP22" i="7" s="1"/>
  <c r="AQ22" i="7" s="1"/>
  <c r="AE22" i="7"/>
  <c r="AO21" i="7"/>
  <c r="AM21" i="7"/>
  <c r="AL21" i="7"/>
  <c r="AK21" i="7"/>
  <c r="AJ21" i="7"/>
  <c r="AI21" i="7"/>
  <c r="AH21" i="7"/>
  <c r="AG21" i="7"/>
  <c r="AF21" i="7"/>
  <c r="AE21" i="7"/>
  <c r="AM20" i="7"/>
  <c r="AL20" i="7"/>
  <c r="AK20" i="7"/>
  <c r="AJ20" i="7"/>
  <c r="AI20" i="7"/>
  <c r="AH20" i="7"/>
  <c r="AG20" i="7"/>
  <c r="AF20" i="7"/>
  <c r="AE20" i="7"/>
  <c r="AM19" i="7"/>
  <c r="AL19" i="7"/>
  <c r="AK19" i="7"/>
  <c r="AO19" i="7" s="1"/>
  <c r="AJ19" i="7"/>
  <c r="AI19" i="7"/>
  <c r="AH19" i="7"/>
  <c r="AG19" i="7"/>
  <c r="AF19" i="7"/>
  <c r="AE19" i="7"/>
  <c r="AN19" i="7" s="1"/>
  <c r="AM18" i="7"/>
  <c r="AL18" i="7"/>
  <c r="AK18" i="7"/>
  <c r="AO18" i="7" s="1"/>
  <c r="AJ18" i="7"/>
  <c r="AI18" i="7"/>
  <c r="AH18" i="7"/>
  <c r="AG18" i="7"/>
  <c r="AF18" i="7"/>
  <c r="AN18" i="7" s="1"/>
  <c r="AP18" i="7" s="1"/>
  <c r="AQ18" i="7" s="1"/>
  <c r="AE18" i="7"/>
  <c r="AO17" i="7"/>
  <c r="AM17" i="7"/>
  <c r="AL17" i="7"/>
  <c r="AK17" i="7"/>
  <c r="AJ17" i="7"/>
  <c r="AI17" i="7"/>
  <c r="AH17" i="7"/>
  <c r="AG17" i="7"/>
  <c r="AF17" i="7"/>
  <c r="AE17" i="7"/>
  <c r="AM16" i="7"/>
  <c r="AL16" i="7"/>
  <c r="AK16" i="7"/>
  <c r="AJ16" i="7"/>
  <c r="AI16" i="7"/>
  <c r="AH16" i="7"/>
  <c r="AG16" i="7"/>
  <c r="AF16" i="7"/>
  <c r="AE16" i="7"/>
  <c r="AM15" i="7"/>
  <c r="AL15" i="7"/>
  <c r="AK15" i="7"/>
  <c r="AO15" i="7" s="1"/>
  <c r="AJ15" i="7"/>
  <c r="AI15" i="7"/>
  <c r="AH15" i="7"/>
  <c r="AG15" i="7"/>
  <c r="AF15" i="7"/>
  <c r="AE15" i="7"/>
  <c r="AN15" i="7" s="1"/>
  <c r="AM14" i="7"/>
  <c r="AL14" i="7"/>
  <c r="AK14" i="7"/>
  <c r="AJ14" i="7"/>
  <c r="AI14" i="7"/>
  <c r="AH14" i="7"/>
  <c r="AG14" i="7"/>
  <c r="AF14" i="7"/>
  <c r="AE14" i="7"/>
  <c r="AN14" i="7" s="1"/>
  <c r="AM13" i="7"/>
  <c r="AL13" i="7"/>
  <c r="AK13" i="7"/>
  <c r="AO13" i="7" s="1"/>
  <c r="AJ13" i="7"/>
  <c r="AI13" i="7"/>
  <c r="AH13" i="7"/>
  <c r="AG13" i="7"/>
  <c r="AF13" i="7"/>
  <c r="AE13" i="7"/>
  <c r="AN13" i="7" s="1"/>
  <c r="AM12" i="7"/>
  <c r="AL12" i="7"/>
  <c r="AK12" i="7"/>
  <c r="AO12" i="7" s="1"/>
  <c r="AJ12" i="7"/>
  <c r="AI12" i="7"/>
  <c r="AH12" i="7"/>
  <c r="AG12" i="7"/>
  <c r="AF12" i="7"/>
  <c r="AN12" i="7" s="1"/>
  <c r="AP12" i="7" s="1"/>
  <c r="AQ12" i="7" s="1"/>
  <c r="AE12" i="7"/>
  <c r="AM11" i="7"/>
  <c r="AL11" i="7"/>
  <c r="AK11" i="7"/>
  <c r="AO11" i="7" s="1"/>
  <c r="AJ11" i="7"/>
  <c r="AI11" i="7"/>
  <c r="AH11" i="7"/>
  <c r="AG11" i="7"/>
  <c r="AF11" i="7"/>
  <c r="AE11" i="7"/>
  <c r="AN11" i="7" s="1"/>
  <c r="AM10" i="7"/>
  <c r="AL10" i="7"/>
  <c r="AK10" i="7"/>
  <c r="AO10" i="7" s="1"/>
  <c r="AJ10" i="7"/>
  <c r="AI10" i="7"/>
  <c r="AH10" i="7"/>
  <c r="AG10" i="7"/>
  <c r="AF10" i="7"/>
  <c r="AE10" i="7"/>
  <c r="AN10" i="7" s="1"/>
  <c r="AM9" i="7"/>
  <c r="AL9" i="7"/>
  <c r="AK9" i="7"/>
  <c r="AO9" i="7" s="1"/>
  <c r="AJ9" i="7"/>
  <c r="AI9" i="7"/>
  <c r="AH9" i="7"/>
  <c r="AG9" i="7"/>
  <c r="AF9" i="7"/>
  <c r="AE9" i="7"/>
  <c r="AN9" i="7" s="1"/>
  <c r="AP9" i="7" s="1"/>
  <c r="AQ9" i="7" s="1"/>
  <c r="AM8" i="7"/>
  <c r="AL8" i="7"/>
  <c r="AK8" i="7"/>
  <c r="AO8" i="7" s="1"/>
  <c r="AJ8" i="7"/>
  <c r="AI8" i="7"/>
  <c r="AH8" i="7"/>
  <c r="AG8" i="7"/>
  <c r="AF8" i="7"/>
  <c r="AN8" i="7" s="1"/>
  <c r="AP8" i="7" s="1"/>
  <c r="AQ8" i="7" s="1"/>
  <c r="AE8" i="7"/>
  <c r="AM7" i="7"/>
  <c r="AL7" i="7"/>
  <c r="AK7" i="7"/>
  <c r="AO7" i="7" s="1"/>
  <c r="AJ7" i="7"/>
  <c r="AI7" i="7"/>
  <c r="AH7" i="7"/>
  <c r="AG7" i="7"/>
  <c r="AF7" i="7"/>
  <c r="AE7" i="7"/>
  <c r="AN7" i="7" s="1"/>
  <c r="AM6" i="7"/>
  <c r="AL6" i="7"/>
  <c r="AK6" i="7"/>
  <c r="AO6" i="7" s="1"/>
  <c r="AJ6" i="7"/>
  <c r="AI6" i="7"/>
  <c r="AH6" i="7"/>
  <c r="AG6" i="7"/>
  <c r="AF6" i="7"/>
  <c r="AE6" i="7"/>
  <c r="AN6" i="7" s="1"/>
  <c r="AP6" i="7" s="1"/>
  <c r="AQ6" i="7" s="1"/>
  <c r="AM5" i="7"/>
  <c r="AL5" i="7"/>
  <c r="AK5" i="7"/>
  <c r="AO5" i="7" s="1"/>
  <c r="AJ5" i="7"/>
  <c r="AI5" i="7"/>
  <c r="AH5" i="7"/>
  <c r="AG5" i="7"/>
  <c r="AF5" i="7"/>
  <c r="AE5" i="7"/>
  <c r="AN5" i="7" s="1"/>
  <c r="AP5" i="7" s="1"/>
  <c r="AQ5" i="7" s="1"/>
  <c r="AM4" i="7"/>
  <c r="AL4" i="7"/>
  <c r="AK4" i="7"/>
  <c r="AO4" i="7" s="1"/>
  <c r="AJ4" i="7"/>
  <c r="AI4" i="7"/>
  <c r="AH4" i="7"/>
  <c r="AG4" i="7"/>
  <c r="AF4" i="7"/>
  <c r="AN4" i="7" s="1"/>
  <c r="AP4" i="7" s="1"/>
  <c r="AQ4" i="7" s="1"/>
  <c r="AE4" i="7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AD83" i="7"/>
  <c r="AD75" i="7"/>
  <c r="AD71" i="7"/>
  <c r="AD67" i="7"/>
  <c r="AD63" i="7"/>
  <c r="AD59" i="7"/>
  <c r="AD55" i="7"/>
  <c r="AD51" i="7"/>
  <c r="AD47" i="7"/>
  <c r="AD43" i="7"/>
  <c r="AD39" i="7"/>
  <c r="AD35" i="7"/>
  <c r="AD31" i="7"/>
  <c r="AD27" i="7"/>
  <c r="AD23" i="7"/>
  <c r="AD19" i="7"/>
  <c r="AD15" i="7"/>
  <c r="AD11" i="7"/>
  <c r="AD7" i="7"/>
  <c r="AC99" i="7"/>
  <c r="AB99" i="7"/>
  <c r="AA99" i="7"/>
  <c r="Z99" i="7"/>
  <c r="Y98" i="7"/>
  <c r="X98" i="7"/>
  <c r="W98" i="7"/>
  <c r="V98" i="7"/>
  <c r="U98" i="7"/>
  <c r="T98" i="7"/>
  <c r="S98" i="7"/>
  <c r="R98" i="7"/>
  <c r="Q98" i="7"/>
  <c r="P98" i="7"/>
  <c r="O98" i="7"/>
  <c r="Y97" i="7"/>
  <c r="X97" i="7"/>
  <c r="W97" i="7"/>
  <c r="V97" i="7"/>
  <c r="U97" i="7"/>
  <c r="AI97" i="7" s="1"/>
  <c r="T97" i="7"/>
  <c r="S97" i="7"/>
  <c r="AH97" i="7" s="1"/>
  <c r="R97" i="7"/>
  <c r="Q97" i="7"/>
  <c r="P97" i="7"/>
  <c r="AE97" i="7" s="1"/>
  <c r="O97" i="7"/>
  <c r="Y96" i="7"/>
  <c r="X96" i="7"/>
  <c r="W96" i="7"/>
  <c r="V96" i="7"/>
  <c r="U96" i="7"/>
  <c r="T96" i="7"/>
  <c r="S96" i="7"/>
  <c r="R96" i="7"/>
  <c r="Q96" i="7"/>
  <c r="P96" i="7"/>
  <c r="O96" i="7"/>
  <c r="Y95" i="7"/>
  <c r="X95" i="7"/>
  <c r="W95" i="7"/>
  <c r="V95" i="7"/>
  <c r="AJ95" i="7" s="1"/>
  <c r="U95" i="7"/>
  <c r="T95" i="7"/>
  <c r="S95" i="7"/>
  <c r="AH95" i="7" s="1"/>
  <c r="R95" i="7"/>
  <c r="AG95" i="7" s="1"/>
  <c r="Q95" i="7"/>
  <c r="AF95" i="7" s="1"/>
  <c r="P95" i="7"/>
  <c r="O95" i="7"/>
  <c r="Y94" i="7"/>
  <c r="X94" i="7"/>
  <c r="W94" i="7"/>
  <c r="V94" i="7"/>
  <c r="U94" i="7"/>
  <c r="T94" i="7"/>
  <c r="S94" i="7"/>
  <c r="R94" i="7"/>
  <c r="Q94" i="7"/>
  <c r="P94" i="7"/>
  <c r="O94" i="7"/>
  <c r="Y93" i="7"/>
  <c r="X93" i="7"/>
  <c r="W93" i="7"/>
  <c r="V93" i="7"/>
  <c r="AJ93" i="7" s="1"/>
  <c r="U93" i="7"/>
  <c r="AI93" i="7" s="1"/>
  <c r="T93" i="7"/>
  <c r="S93" i="7"/>
  <c r="AH93" i="7" s="1"/>
  <c r="R93" i="7"/>
  <c r="AG93" i="7" s="1"/>
  <c r="Q93" i="7"/>
  <c r="AF93" i="7" s="1"/>
  <c r="P93" i="7"/>
  <c r="AE93" i="7" s="1"/>
  <c r="O93" i="7"/>
  <c r="Y92" i="7"/>
  <c r="X92" i="7"/>
  <c r="W92" i="7"/>
  <c r="V92" i="7"/>
  <c r="U92" i="7"/>
  <c r="T92" i="7"/>
  <c r="S92" i="7"/>
  <c r="R92" i="7"/>
  <c r="Q92" i="7"/>
  <c r="P92" i="7"/>
  <c r="O92" i="7"/>
  <c r="Y91" i="7"/>
  <c r="X91" i="7"/>
  <c r="W91" i="7"/>
  <c r="V91" i="7"/>
  <c r="AJ91" i="7" s="1"/>
  <c r="U91" i="7"/>
  <c r="AI91" i="7" s="1"/>
  <c r="T91" i="7"/>
  <c r="S91" i="7"/>
  <c r="AH91" i="7" s="1"/>
  <c r="R91" i="7"/>
  <c r="Q91" i="7"/>
  <c r="AF91" i="7" s="1"/>
  <c r="P91" i="7"/>
  <c r="AE91" i="7" s="1"/>
  <c r="O91" i="7"/>
  <c r="Y90" i="7"/>
  <c r="X90" i="7"/>
  <c r="W90" i="7"/>
  <c r="V90" i="7"/>
  <c r="U90" i="7"/>
  <c r="T90" i="7"/>
  <c r="S90" i="7"/>
  <c r="R90" i="7"/>
  <c r="Q90" i="7"/>
  <c r="P90" i="7"/>
  <c r="O90" i="7"/>
  <c r="Y89" i="7"/>
  <c r="X89" i="7"/>
  <c r="W89" i="7"/>
  <c r="V89" i="7"/>
  <c r="AJ89" i="7" s="1"/>
  <c r="U89" i="7"/>
  <c r="T89" i="7"/>
  <c r="S89" i="7"/>
  <c r="AH89" i="7" s="1"/>
  <c r="R89" i="7"/>
  <c r="AG89" i="7" s="1"/>
  <c r="Q89" i="7"/>
  <c r="AF89" i="7" s="1"/>
  <c r="P89" i="7"/>
  <c r="AE89" i="7" s="1"/>
  <c r="O89" i="7"/>
  <c r="Y88" i="7"/>
  <c r="X88" i="7"/>
  <c r="W88" i="7"/>
  <c r="V88" i="7"/>
  <c r="U88" i="7"/>
  <c r="T88" i="7"/>
  <c r="S88" i="7"/>
  <c r="R88" i="7"/>
  <c r="Q88" i="7"/>
  <c r="P88" i="7"/>
  <c r="O88" i="7"/>
  <c r="Y87" i="7"/>
  <c r="X87" i="7"/>
  <c r="W87" i="7"/>
  <c r="V87" i="7"/>
  <c r="AJ87" i="7" s="1"/>
  <c r="U87" i="7"/>
  <c r="AI87" i="7" s="1"/>
  <c r="T87" i="7"/>
  <c r="S87" i="7"/>
  <c r="AH87" i="7" s="1"/>
  <c r="R87" i="7"/>
  <c r="Q87" i="7"/>
  <c r="AF87" i="7" s="1"/>
  <c r="P87" i="7"/>
  <c r="AE87" i="7" s="1"/>
  <c r="O87" i="7"/>
  <c r="Y86" i="7"/>
  <c r="X86" i="7"/>
  <c r="W86" i="7"/>
  <c r="V86" i="7"/>
  <c r="U86" i="7"/>
  <c r="T86" i="7"/>
  <c r="S86" i="7"/>
  <c r="R86" i="7"/>
  <c r="Q86" i="7"/>
  <c r="P86" i="7"/>
  <c r="O86" i="7"/>
  <c r="Y85" i="7"/>
  <c r="X85" i="7"/>
  <c r="W85" i="7"/>
  <c r="V85" i="7"/>
  <c r="AJ85" i="7" s="1"/>
  <c r="U85" i="7"/>
  <c r="AI85" i="7" s="1"/>
  <c r="T85" i="7"/>
  <c r="S85" i="7"/>
  <c r="AH85" i="7" s="1"/>
  <c r="R85" i="7"/>
  <c r="AG85" i="7" s="1"/>
  <c r="Q85" i="7"/>
  <c r="AF85" i="7" s="1"/>
  <c r="P85" i="7"/>
  <c r="AE85" i="7" s="1"/>
  <c r="O85" i="7"/>
  <c r="Y84" i="7"/>
  <c r="X84" i="7"/>
  <c r="W84" i="7"/>
  <c r="V84" i="7"/>
  <c r="U84" i="7"/>
  <c r="T84" i="7"/>
  <c r="S84" i="7"/>
  <c r="R84" i="7"/>
  <c r="Q84" i="7"/>
  <c r="P84" i="7"/>
  <c r="O84" i="7"/>
  <c r="Y83" i="7"/>
  <c r="X83" i="7"/>
  <c r="W83" i="7"/>
  <c r="V83" i="7"/>
  <c r="AJ83" i="7" s="1"/>
  <c r="U83" i="7"/>
  <c r="AI83" i="7" s="1"/>
  <c r="T83" i="7"/>
  <c r="S83" i="7"/>
  <c r="AH83" i="7" s="1"/>
  <c r="R83" i="7"/>
  <c r="Q83" i="7"/>
  <c r="AF83" i="7" s="1"/>
  <c r="P83" i="7"/>
  <c r="AE83" i="7" s="1"/>
  <c r="O83" i="7"/>
  <c r="Y82" i="7"/>
  <c r="X82" i="7"/>
  <c r="W82" i="7"/>
  <c r="V82" i="7"/>
  <c r="U82" i="7"/>
  <c r="T82" i="7"/>
  <c r="S82" i="7"/>
  <c r="R82" i="7"/>
  <c r="Q82" i="7"/>
  <c r="P82" i="7"/>
  <c r="O82" i="7"/>
  <c r="Y81" i="7"/>
  <c r="X81" i="7"/>
  <c r="W81" i="7"/>
  <c r="V81" i="7"/>
  <c r="AJ81" i="7" s="1"/>
  <c r="U81" i="7"/>
  <c r="AI81" i="7" s="1"/>
  <c r="T81" i="7"/>
  <c r="S81" i="7"/>
  <c r="R81" i="7"/>
  <c r="AG81" i="7" s="1"/>
  <c r="Q81" i="7"/>
  <c r="P81" i="7"/>
  <c r="AE81" i="7" s="1"/>
  <c r="O81" i="7"/>
  <c r="Y80" i="7"/>
  <c r="X80" i="7"/>
  <c r="W80" i="7"/>
  <c r="V80" i="7"/>
  <c r="U80" i="7"/>
  <c r="T80" i="7"/>
  <c r="S80" i="7"/>
  <c r="R80" i="7"/>
  <c r="Q80" i="7"/>
  <c r="P80" i="7"/>
  <c r="O80" i="7"/>
  <c r="Y79" i="7"/>
  <c r="X79" i="7"/>
  <c r="W79" i="7"/>
  <c r="V79" i="7"/>
  <c r="AJ79" i="7" s="1"/>
  <c r="U79" i="7"/>
  <c r="AI79" i="7" s="1"/>
  <c r="T79" i="7"/>
  <c r="S79" i="7"/>
  <c r="R79" i="7"/>
  <c r="AG79" i="7" s="1"/>
  <c r="Q79" i="7"/>
  <c r="AF79" i="7" s="1"/>
  <c r="P79" i="7"/>
  <c r="AE79" i="7" s="1"/>
  <c r="O79" i="7"/>
  <c r="Y78" i="7"/>
  <c r="X78" i="7"/>
  <c r="W78" i="7"/>
  <c r="V78" i="7"/>
  <c r="U78" i="7"/>
  <c r="T78" i="7"/>
  <c r="S78" i="7"/>
  <c r="R78" i="7"/>
  <c r="Q78" i="7"/>
  <c r="P78" i="7"/>
  <c r="O78" i="7"/>
  <c r="Y77" i="7"/>
  <c r="X77" i="7"/>
  <c r="W77" i="7"/>
  <c r="V77" i="7"/>
  <c r="AJ77" i="7" s="1"/>
  <c r="U77" i="7"/>
  <c r="AI77" i="7" s="1"/>
  <c r="T77" i="7"/>
  <c r="S77" i="7"/>
  <c r="AH77" i="7" s="1"/>
  <c r="R77" i="7"/>
  <c r="AG77" i="7" s="1"/>
  <c r="Q77" i="7"/>
  <c r="AF77" i="7" s="1"/>
  <c r="P77" i="7"/>
  <c r="AE77" i="7" s="1"/>
  <c r="O77" i="7"/>
  <c r="Y76" i="7"/>
  <c r="X76" i="7"/>
  <c r="W76" i="7"/>
  <c r="V76" i="7"/>
  <c r="U76" i="7"/>
  <c r="T76" i="7"/>
  <c r="S76" i="7"/>
  <c r="R76" i="7"/>
  <c r="Q76" i="7"/>
  <c r="P76" i="7"/>
  <c r="O76" i="7"/>
  <c r="Y75" i="7"/>
  <c r="X75" i="7"/>
  <c r="W75" i="7"/>
  <c r="V75" i="7"/>
  <c r="U75" i="7"/>
  <c r="AI75" i="7" s="1"/>
  <c r="T75" i="7"/>
  <c r="S75" i="7"/>
  <c r="R75" i="7"/>
  <c r="Q75" i="7"/>
  <c r="P75" i="7"/>
  <c r="AE75" i="7" s="1"/>
  <c r="O75" i="7"/>
  <c r="Y74" i="7"/>
  <c r="X74" i="7"/>
  <c r="W74" i="7"/>
  <c r="V74" i="7"/>
  <c r="U74" i="7"/>
  <c r="T74" i="7"/>
  <c r="S74" i="7"/>
  <c r="R74" i="7"/>
  <c r="Q74" i="7"/>
  <c r="P74" i="7"/>
  <c r="O74" i="7"/>
  <c r="Y73" i="7"/>
  <c r="X73" i="7"/>
  <c r="W73" i="7"/>
  <c r="V73" i="7"/>
  <c r="U73" i="7"/>
  <c r="T73" i="7"/>
  <c r="S73" i="7"/>
  <c r="R73" i="7"/>
  <c r="Q73" i="7"/>
  <c r="P73" i="7"/>
  <c r="O73" i="7"/>
  <c r="Y72" i="7"/>
  <c r="X72" i="7"/>
  <c r="W72" i="7"/>
  <c r="V72" i="7"/>
  <c r="U72" i="7"/>
  <c r="T72" i="7"/>
  <c r="S72" i="7"/>
  <c r="R72" i="7"/>
  <c r="Q72" i="7"/>
  <c r="P72" i="7"/>
  <c r="O72" i="7"/>
  <c r="Y71" i="7"/>
  <c r="X71" i="7"/>
  <c r="W71" i="7"/>
  <c r="V71" i="7"/>
  <c r="U71" i="7"/>
  <c r="T71" i="7"/>
  <c r="S71" i="7"/>
  <c r="R71" i="7"/>
  <c r="Q71" i="7"/>
  <c r="P71" i="7"/>
  <c r="O71" i="7"/>
  <c r="Y70" i="7"/>
  <c r="X70" i="7"/>
  <c r="W70" i="7"/>
  <c r="V70" i="7"/>
  <c r="U70" i="7"/>
  <c r="T70" i="7"/>
  <c r="S70" i="7"/>
  <c r="R70" i="7"/>
  <c r="Q70" i="7"/>
  <c r="P70" i="7"/>
  <c r="O70" i="7"/>
  <c r="Y69" i="7"/>
  <c r="X69" i="7"/>
  <c r="W69" i="7"/>
  <c r="V69" i="7"/>
  <c r="U69" i="7"/>
  <c r="T69" i="7"/>
  <c r="S69" i="7"/>
  <c r="R69" i="7"/>
  <c r="Q69" i="7"/>
  <c r="P69" i="7"/>
  <c r="O69" i="7"/>
  <c r="Y68" i="7"/>
  <c r="X68" i="7"/>
  <c r="W68" i="7"/>
  <c r="V68" i="7"/>
  <c r="U68" i="7"/>
  <c r="T68" i="7"/>
  <c r="S68" i="7"/>
  <c r="R68" i="7"/>
  <c r="Q68" i="7"/>
  <c r="P68" i="7"/>
  <c r="O68" i="7"/>
  <c r="Y67" i="7"/>
  <c r="X67" i="7"/>
  <c r="W67" i="7"/>
  <c r="V67" i="7"/>
  <c r="U67" i="7"/>
  <c r="T67" i="7"/>
  <c r="S67" i="7"/>
  <c r="R67" i="7"/>
  <c r="Q67" i="7"/>
  <c r="P67" i="7"/>
  <c r="O67" i="7"/>
  <c r="Y66" i="7"/>
  <c r="X66" i="7"/>
  <c r="W66" i="7"/>
  <c r="V66" i="7"/>
  <c r="U66" i="7"/>
  <c r="T66" i="7"/>
  <c r="S66" i="7"/>
  <c r="R66" i="7"/>
  <c r="Q66" i="7"/>
  <c r="P66" i="7"/>
  <c r="O66" i="7"/>
  <c r="Y65" i="7"/>
  <c r="X65" i="7"/>
  <c r="W65" i="7"/>
  <c r="V65" i="7"/>
  <c r="U65" i="7"/>
  <c r="T65" i="7"/>
  <c r="S65" i="7"/>
  <c r="R65" i="7"/>
  <c r="Q65" i="7"/>
  <c r="P65" i="7"/>
  <c r="O65" i="7"/>
  <c r="Y64" i="7"/>
  <c r="X64" i="7"/>
  <c r="W64" i="7"/>
  <c r="V64" i="7"/>
  <c r="U64" i="7"/>
  <c r="T64" i="7"/>
  <c r="S64" i="7"/>
  <c r="R64" i="7"/>
  <c r="Q64" i="7"/>
  <c r="P64" i="7"/>
  <c r="O64" i="7"/>
  <c r="Y63" i="7"/>
  <c r="X63" i="7"/>
  <c r="W63" i="7"/>
  <c r="V63" i="7"/>
  <c r="U63" i="7"/>
  <c r="T63" i="7"/>
  <c r="S63" i="7"/>
  <c r="R63" i="7"/>
  <c r="Q63" i="7"/>
  <c r="P63" i="7"/>
  <c r="O63" i="7"/>
  <c r="Y62" i="7"/>
  <c r="X62" i="7"/>
  <c r="W62" i="7"/>
  <c r="V62" i="7"/>
  <c r="U62" i="7"/>
  <c r="T62" i="7"/>
  <c r="S62" i="7"/>
  <c r="R62" i="7"/>
  <c r="Q62" i="7"/>
  <c r="P62" i="7"/>
  <c r="O62" i="7"/>
  <c r="Y61" i="7"/>
  <c r="X61" i="7"/>
  <c r="W61" i="7"/>
  <c r="V61" i="7"/>
  <c r="U61" i="7"/>
  <c r="T61" i="7"/>
  <c r="S61" i="7"/>
  <c r="R61" i="7"/>
  <c r="Q61" i="7"/>
  <c r="P61" i="7"/>
  <c r="O61" i="7"/>
  <c r="Y60" i="7"/>
  <c r="X60" i="7"/>
  <c r="W60" i="7"/>
  <c r="V60" i="7"/>
  <c r="U60" i="7"/>
  <c r="T60" i="7"/>
  <c r="S60" i="7"/>
  <c r="R60" i="7"/>
  <c r="Q60" i="7"/>
  <c r="P60" i="7"/>
  <c r="O60" i="7"/>
  <c r="Y59" i="7"/>
  <c r="X59" i="7"/>
  <c r="W59" i="7"/>
  <c r="V59" i="7"/>
  <c r="U59" i="7"/>
  <c r="T59" i="7"/>
  <c r="S59" i="7"/>
  <c r="R59" i="7"/>
  <c r="Q59" i="7"/>
  <c r="P59" i="7"/>
  <c r="O59" i="7"/>
  <c r="Y58" i="7"/>
  <c r="X58" i="7"/>
  <c r="W58" i="7"/>
  <c r="V58" i="7"/>
  <c r="U58" i="7"/>
  <c r="T58" i="7"/>
  <c r="S58" i="7"/>
  <c r="R58" i="7"/>
  <c r="Q58" i="7"/>
  <c r="P58" i="7"/>
  <c r="O58" i="7"/>
  <c r="Y57" i="7"/>
  <c r="X57" i="7"/>
  <c r="W57" i="7"/>
  <c r="V57" i="7"/>
  <c r="U57" i="7"/>
  <c r="T57" i="7"/>
  <c r="S57" i="7"/>
  <c r="R57" i="7"/>
  <c r="Q57" i="7"/>
  <c r="P57" i="7"/>
  <c r="O57" i="7"/>
  <c r="Y56" i="7"/>
  <c r="X56" i="7"/>
  <c r="W56" i="7"/>
  <c r="V56" i="7"/>
  <c r="U56" i="7"/>
  <c r="T56" i="7"/>
  <c r="S56" i="7"/>
  <c r="R56" i="7"/>
  <c r="Q56" i="7"/>
  <c r="P56" i="7"/>
  <c r="O56" i="7"/>
  <c r="Y55" i="7"/>
  <c r="X55" i="7"/>
  <c r="W55" i="7"/>
  <c r="V55" i="7"/>
  <c r="U55" i="7"/>
  <c r="T55" i="7"/>
  <c r="S55" i="7"/>
  <c r="R55" i="7"/>
  <c r="Q55" i="7"/>
  <c r="P55" i="7"/>
  <c r="O55" i="7"/>
  <c r="Y54" i="7"/>
  <c r="X54" i="7"/>
  <c r="W54" i="7"/>
  <c r="V54" i="7"/>
  <c r="U54" i="7"/>
  <c r="T54" i="7"/>
  <c r="S54" i="7"/>
  <c r="R54" i="7"/>
  <c r="Q54" i="7"/>
  <c r="P54" i="7"/>
  <c r="O54" i="7"/>
  <c r="Y53" i="7"/>
  <c r="X53" i="7"/>
  <c r="W53" i="7"/>
  <c r="V53" i="7"/>
  <c r="U53" i="7"/>
  <c r="T53" i="7"/>
  <c r="S53" i="7"/>
  <c r="R53" i="7"/>
  <c r="Q53" i="7"/>
  <c r="P53" i="7"/>
  <c r="O53" i="7"/>
  <c r="Y52" i="7"/>
  <c r="X52" i="7"/>
  <c r="W52" i="7"/>
  <c r="V52" i="7"/>
  <c r="U52" i="7"/>
  <c r="T52" i="7"/>
  <c r="S52" i="7"/>
  <c r="R52" i="7"/>
  <c r="Q52" i="7"/>
  <c r="P52" i="7"/>
  <c r="O52" i="7"/>
  <c r="Y51" i="7"/>
  <c r="X51" i="7"/>
  <c r="W51" i="7"/>
  <c r="V51" i="7"/>
  <c r="U51" i="7"/>
  <c r="T51" i="7"/>
  <c r="S51" i="7"/>
  <c r="R51" i="7"/>
  <c r="Q51" i="7"/>
  <c r="P51" i="7"/>
  <c r="O51" i="7"/>
  <c r="Y50" i="7"/>
  <c r="X50" i="7"/>
  <c r="W50" i="7"/>
  <c r="V50" i="7"/>
  <c r="U50" i="7"/>
  <c r="T50" i="7"/>
  <c r="S50" i="7"/>
  <c r="R50" i="7"/>
  <c r="Q50" i="7"/>
  <c r="P50" i="7"/>
  <c r="O50" i="7"/>
  <c r="Y49" i="7"/>
  <c r="X49" i="7"/>
  <c r="W49" i="7"/>
  <c r="V49" i="7"/>
  <c r="U49" i="7"/>
  <c r="T49" i="7"/>
  <c r="S49" i="7"/>
  <c r="R49" i="7"/>
  <c r="Q49" i="7"/>
  <c r="P49" i="7"/>
  <c r="O49" i="7"/>
  <c r="Y48" i="7"/>
  <c r="X48" i="7"/>
  <c r="W48" i="7"/>
  <c r="V48" i="7"/>
  <c r="U48" i="7"/>
  <c r="T48" i="7"/>
  <c r="S48" i="7"/>
  <c r="R48" i="7"/>
  <c r="Q48" i="7"/>
  <c r="P48" i="7"/>
  <c r="O48" i="7"/>
  <c r="Y47" i="7"/>
  <c r="X47" i="7"/>
  <c r="W47" i="7"/>
  <c r="V47" i="7"/>
  <c r="U47" i="7"/>
  <c r="T47" i="7"/>
  <c r="S47" i="7"/>
  <c r="R47" i="7"/>
  <c r="Q47" i="7"/>
  <c r="P47" i="7"/>
  <c r="O47" i="7"/>
  <c r="Y46" i="7"/>
  <c r="X46" i="7"/>
  <c r="W46" i="7"/>
  <c r="V46" i="7"/>
  <c r="U46" i="7"/>
  <c r="T46" i="7"/>
  <c r="S46" i="7"/>
  <c r="R46" i="7"/>
  <c r="Q46" i="7"/>
  <c r="P46" i="7"/>
  <c r="O46" i="7"/>
  <c r="Y45" i="7"/>
  <c r="X45" i="7"/>
  <c r="W45" i="7"/>
  <c r="V45" i="7"/>
  <c r="U45" i="7"/>
  <c r="T45" i="7"/>
  <c r="S45" i="7"/>
  <c r="R45" i="7"/>
  <c r="Q45" i="7"/>
  <c r="P45" i="7"/>
  <c r="O45" i="7"/>
  <c r="Y44" i="7"/>
  <c r="X44" i="7"/>
  <c r="W44" i="7"/>
  <c r="V44" i="7"/>
  <c r="U44" i="7"/>
  <c r="T44" i="7"/>
  <c r="S44" i="7"/>
  <c r="R44" i="7"/>
  <c r="Q44" i="7"/>
  <c r="P44" i="7"/>
  <c r="O44" i="7"/>
  <c r="Y43" i="7"/>
  <c r="X43" i="7"/>
  <c r="W43" i="7"/>
  <c r="V43" i="7"/>
  <c r="U43" i="7"/>
  <c r="T43" i="7"/>
  <c r="S43" i="7"/>
  <c r="R43" i="7"/>
  <c r="Q43" i="7"/>
  <c r="P43" i="7"/>
  <c r="O43" i="7"/>
  <c r="Y42" i="7"/>
  <c r="X42" i="7"/>
  <c r="W42" i="7"/>
  <c r="V42" i="7"/>
  <c r="U42" i="7"/>
  <c r="T42" i="7"/>
  <c r="S42" i="7"/>
  <c r="R42" i="7"/>
  <c r="Q42" i="7"/>
  <c r="P42" i="7"/>
  <c r="O42" i="7"/>
  <c r="Y41" i="7"/>
  <c r="X41" i="7"/>
  <c r="W41" i="7"/>
  <c r="V41" i="7"/>
  <c r="U41" i="7"/>
  <c r="T41" i="7"/>
  <c r="S41" i="7"/>
  <c r="R41" i="7"/>
  <c r="Q41" i="7"/>
  <c r="P41" i="7"/>
  <c r="O41" i="7"/>
  <c r="Y40" i="7"/>
  <c r="X40" i="7"/>
  <c r="W40" i="7"/>
  <c r="V40" i="7"/>
  <c r="U40" i="7"/>
  <c r="T40" i="7"/>
  <c r="S40" i="7"/>
  <c r="R40" i="7"/>
  <c r="Q40" i="7"/>
  <c r="P40" i="7"/>
  <c r="O40" i="7"/>
  <c r="Y39" i="7"/>
  <c r="X39" i="7"/>
  <c r="W39" i="7"/>
  <c r="V39" i="7"/>
  <c r="U39" i="7"/>
  <c r="T39" i="7"/>
  <c r="S39" i="7"/>
  <c r="R39" i="7"/>
  <c r="Q39" i="7"/>
  <c r="P39" i="7"/>
  <c r="O39" i="7"/>
  <c r="Y38" i="7"/>
  <c r="X38" i="7"/>
  <c r="W38" i="7"/>
  <c r="V38" i="7"/>
  <c r="U38" i="7"/>
  <c r="T38" i="7"/>
  <c r="S38" i="7"/>
  <c r="R38" i="7"/>
  <c r="Q38" i="7"/>
  <c r="P38" i="7"/>
  <c r="O38" i="7"/>
  <c r="Y37" i="7"/>
  <c r="X37" i="7"/>
  <c r="W37" i="7"/>
  <c r="V37" i="7"/>
  <c r="U37" i="7"/>
  <c r="T37" i="7"/>
  <c r="S37" i="7"/>
  <c r="R37" i="7"/>
  <c r="Q37" i="7"/>
  <c r="P37" i="7"/>
  <c r="O37" i="7"/>
  <c r="Y36" i="7"/>
  <c r="X36" i="7"/>
  <c r="W36" i="7"/>
  <c r="V36" i="7"/>
  <c r="U36" i="7"/>
  <c r="T36" i="7"/>
  <c r="S36" i="7"/>
  <c r="R36" i="7"/>
  <c r="Q36" i="7"/>
  <c r="P36" i="7"/>
  <c r="O36" i="7"/>
  <c r="Y35" i="7"/>
  <c r="X35" i="7"/>
  <c r="W35" i="7"/>
  <c r="V35" i="7"/>
  <c r="U35" i="7"/>
  <c r="T35" i="7"/>
  <c r="S35" i="7"/>
  <c r="R35" i="7"/>
  <c r="Q35" i="7"/>
  <c r="P35" i="7"/>
  <c r="O35" i="7"/>
  <c r="Y34" i="7"/>
  <c r="X34" i="7"/>
  <c r="W34" i="7"/>
  <c r="V34" i="7"/>
  <c r="U34" i="7"/>
  <c r="T34" i="7"/>
  <c r="S34" i="7"/>
  <c r="R34" i="7"/>
  <c r="Q34" i="7"/>
  <c r="P34" i="7"/>
  <c r="O34" i="7"/>
  <c r="Y33" i="7"/>
  <c r="X33" i="7"/>
  <c r="W33" i="7"/>
  <c r="V33" i="7"/>
  <c r="U33" i="7"/>
  <c r="T33" i="7"/>
  <c r="S33" i="7"/>
  <c r="R33" i="7"/>
  <c r="Q33" i="7"/>
  <c r="P33" i="7"/>
  <c r="O33" i="7"/>
  <c r="Y32" i="7"/>
  <c r="X32" i="7"/>
  <c r="W32" i="7"/>
  <c r="V32" i="7"/>
  <c r="U32" i="7"/>
  <c r="T32" i="7"/>
  <c r="S32" i="7"/>
  <c r="R32" i="7"/>
  <c r="Q32" i="7"/>
  <c r="P32" i="7"/>
  <c r="O32" i="7"/>
  <c r="Y31" i="7"/>
  <c r="X31" i="7"/>
  <c r="W31" i="7"/>
  <c r="V31" i="7"/>
  <c r="U31" i="7"/>
  <c r="T31" i="7"/>
  <c r="S31" i="7"/>
  <c r="R31" i="7"/>
  <c r="Q31" i="7"/>
  <c r="P31" i="7"/>
  <c r="O31" i="7"/>
  <c r="Y30" i="7"/>
  <c r="X30" i="7"/>
  <c r="W30" i="7"/>
  <c r="V30" i="7"/>
  <c r="U30" i="7"/>
  <c r="T30" i="7"/>
  <c r="S30" i="7"/>
  <c r="R30" i="7"/>
  <c r="Q30" i="7"/>
  <c r="P30" i="7"/>
  <c r="O30" i="7"/>
  <c r="Y29" i="7"/>
  <c r="X29" i="7"/>
  <c r="W29" i="7"/>
  <c r="V29" i="7"/>
  <c r="U29" i="7"/>
  <c r="T29" i="7"/>
  <c r="S29" i="7"/>
  <c r="R29" i="7"/>
  <c r="Q29" i="7"/>
  <c r="P29" i="7"/>
  <c r="O29" i="7"/>
  <c r="Y28" i="7"/>
  <c r="X28" i="7"/>
  <c r="W28" i="7"/>
  <c r="V28" i="7"/>
  <c r="U28" i="7"/>
  <c r="T28" i="7"/>
  <c r="S28" i="7"/>
  <c r="R28" i="7"/>
  <c r="Q28" i="7"/>
  <c r="P28" i="7"/>
  <c r="O28" i="7"/>
  <c r="Y27" i="7"/>
  <c r="X27" i="7"/>
  <c r="W27" i="7"/>
  <c r="V27" i="7"/>
  <c r="U27" i="7"/>
  <c r="T27" i="7"/>
  <c r="S27" i="7"/>
  <c r="R27" i="7"/>
  <c r="Q27" i="7"/>
  <c r="P27" i="7"/>
  <c r="O27" i="7"/>
  <c r="Y26" i="7"/>
  <c r="X26" i="7"/>
  <c r="W26" i="7"/>
  <c r="V26" i="7"/>
  <c r="U26" i="7"/>
  <c r="T26" i="7"/>
  <c r="S26" i="7"/>
  <c r="R26" i="7"/>
  <c r="Q26" i="7"/>
  <c r="P26" i="7"/>
  <c r="O26" i="7"/>
  <c r="Y25" i="7"/>
  <c r="X25" i="7"/>
  <c r="W25" i="7"/>
  <c r="V25" i="7"/>
  <c r="U25" i="7"/>
  <c r="T25" i="7"/>
  <c r="S25" i="7"/>
  <c r="R25" i="7"/>
  <c r="Q25" i="7"/>
  <c r="P25" i="7"/>
  <c r="O25" i="7"/>
  <c r="Y24" i="7"/>
  <c r="X24" i="7"/>
  <c r="W24" i="7"/>
  <c r="V24" i="7"/>
  <c r="U24" i="7"/>
  <c r="T24" i="7"/>
  <c r="S24" i="7"/>
  <c r="R24" i="7"/>
  <c r="Q24" i="7"/>
  <c r="P24" i="7"/>
  <c r="O24" i="7"/>
  <c r="Y23" i="7"/>
  <c r="X23" i="7"/>
  <c r="W23" i="7"/>
  <c r="V23" i="7"/>
  <c r="U23" i="7"/>
  <c r="T23" i="7"/>
  <c r="S23" i="7"/>
  <c r="R23" i="7"/>
  <c r="Q23" i="7"/>
  <c r="P23" i="7"/>
  <c r="O23" i="7"/>
  <c r="Y22" i="7"/>
  <c r="X22" i="7"/>
  <c r="W22" i="7"/>
  <c r="V22" i="7"/>
  <c r="U22" i="7"/>
  <c r="T22" i="7"/>
  <c r="S22" i="7"/>
  <c r="R22" i="7"/>
  <c r="Q22" i="7"/>
  <c r="P22" i="7"/>
  <c r="O22" i="7"/>
  <c r="Y21" i="7"/>
  <c r="X21" i="7"/>
  <c r="W21" i="7"/>
  <c r="V21" i="7"/>
  <c r="U21" i="7"/>
  <c r="T21" i="7"/>
  <c r="S21" i="7"/>
  <c r="R21" i="7"/>
  <c r="Q21" i="7"/>
  <c r="P21" i="7"/>
  <c r="O21" i="7"/>
  <c r="Y20" i="7"/>
  <c r="X20" i="7"/>
  <c r="W20" i="7"/>
  <c r="V20" i="7"/>
  <c r="U20" i="7"/>
  <c r="T20" i="7"/>
  <c r="S20" i="7"/>
  <c r="R20" i="7"/>
  <c r="Q20" i="7"/>
  <c r="P20" i="7"/>
  <c r="O20" i="7"/>
  <c r="Y19" i="7"/>
  <c r="X19" i="7"/>
  <c r="W19" i="7"/>
  <c r="V19" i="7"/>
  <c r="U19" i="7"/>
  <c r="T19" i="7"/>
  <c r="S19" i="7"/>
  <c r="R19" i="7"/>
  <c r="Q19" i="7"/>
  <c r="P19" i="7"/>
  <c r="O19" i="7"/>
  <c r="Y18" i="7"/>
  <c r="X18" i="7"/>
  <c r="W18" i="7"/>
  <c r="V18" i="7"/>
  <c r="U18" i="7"/>
  <c r="T18" i="7"/>
  <c r="S18" i="7"/>
  <c r="R18" i="7"/>
  <c r="Q18" i="7"/>
  <c r="P18" i="7"/>
  <c r="O18" i="7"/>
  <c r="Y17" i="7"/>
  <c r="X17" i="7"/>
  <c r="W17" i="7"/>
  <c r="V17" i="7"/>
  <c r="U17" i="7"/>
  <c r="T17" i="7"/>
  <c r="S17" i="7"/>
  <c r="R17" i="7"/>
  <c r="Q17" i="7"/>
  <c r="P17" i="7"/>
  <c r="O17" i="7"/>
  <c r="Y16" i="7"/>
  <c r="X16" i="7"/>
  <c r="W16" i="7"/>
  <c r="V16" i="7"/>
  <c r="U16" i="7"/>
  <c r="T16" i="7"/>
  <c r="S16" i="7"/>
  <c r="R16" i="7"/>
  <c r="Q16" i="7"/>
  <c r="P16" i="7"/>
  <c r="O16" i="7"/>
  <c r="Y15" i="7"/>
  <c r="X15" i="7"/>
  <c r="W15" i="7"/>
  <c r="V15" i="7"/>
  <c r="U15" i="7"/>
  <c r="T15" i="7"/>
  <c r="S15" i="7"/>
  <c r="R15" i="7"/>
  <c r="Q15" i="7"/>
  <c r="P15" i="7"/>
  <c r="O15" i="7"/>
  <c r="Y14" i="7"/>
  <c r="X14" i="7"/>
  <c r="W14" i="7"/>
  <c r="V14" i="7"/>
  <c r="U14" i="7"/>
  <c r="T14" i="7"/>
  <c r="S14" i="7"/>
  <c r="R14" i="7"/>
  <c r="Q14" i="7"/>
  <c r="P14" i="7"/>
  <c r="O14" i="7"/>
  <c r="Y13" i="7"/>
  <c r="X13" i="7"/>
  <c r="W13" i="7"/>
  <c r="V13" i="7"/>
  <c r="U13" i="7"/>
  <c r="T13" i="7"/>
  <c r="S13" i="7"/>
  <c r="R13" i="7"/>
  <c r="Q13" i="7"/>
  <c r="P13" i="7"/>
  <c r="O13" i="7"/>
  <c r="Y12" i="7"/>
  <c r="X12" i="7"/>
  <c r="W12" i="7"/>
  <c r="V12" i="7"/>
  <c r="U12" i="7"/>
  <c r="T12" i="7"/>
  <c r="S12" i="7"/>
  <c r="R12" i="7"/>
  <c r="Q12" i="7"/>
  <c r="P12" i="7"/>
  <c r="O12" i="7"/>
  <c r="Y11" i="7"/>
  <c r="X11" i="7"/>
  <c r="W11" i="7"/>
  <c r="V11" i="7"/>
  <c r="U11" i="7"/>
  <c r="T11" i="7"/>
  <c r="S11" i="7"/>
  <c r="R11" i="7"/>
  <c r="Q11" i="7"/>
  <c r="P11" i="7"/>
  <c r="O11" i="7"/>
  <c r="Y10" i="7"/>
  <c r="X10" i="7"/>
  <c r="W10" i="7"/>
  <c r="V10" i="7"/>
  <c r="U10" i="7"/>
  <c r="T10" i="7"/>
  <c r="S10" i="7"/>
  <c r="R10" i="7"/>
  <c r="Q10" i="7"/>
  <c r="P10" i="7"/>
  <c r="O10" i="7"/>
  <c r="Y9" i="7"/>
  <c r="X9" i="7"/>
  <c r="W9" i="7"/>
  <c r="V9" i="7"/>
  <c r="U9" i="7"/>
  <c r="T9" i="7"/>
  <c r="S9" i="7"/>
  <c r="R9" i="7"/>
  <c r="Q9" i="7"/>
  <c r="P9" i="7"/>
  <c r="O9" i="7"/>
  <c r="Y8" i="7"/>
  <c r="X8" i="7"/>
  <c r="W8" i="7"/>
  <c r="V8" i="7"/>
  <c r="U8" i="7"/>
  <c r="T8" i="7"/>
  <c r="S8" i="7"/>
  <c r="R8" i="7"/>
  <c r="Q8" i="7"/>
  <c r="P8" i="7"/>
  <c r="O8" i="7"/>
  <c r="Y7" i="7"/>
  <c r="X7" i="7"/>
  <c r="W7" i="7"/>
  <c r="V7" i="7"/>
  <c r="U7" i="7"/>
  <c r="T7" i="7"/>
  <c r="S7" i="7"/>
  <c r="R7" i="7"/>
  <c r="Q7" i="7"/>
  <c r="P7" i="7"/>
  <c r="O7" i="7"/>
  <c r="Y6" i="7"/>
  <c r="X6" i="7"/>
  <c r="W6" i="7"/>
  <c r="V6" i="7"/>
  <c r="U6" i="7"/>
  <c r="T6" i="7"/>
  <c r="S6" i="7"/>
  <c r="R6" i="7"/>
  <c r="Q6" i="7"/>
  <c r="P6" i="7"/>
  <c r="O6" i="7"/>
  <c r="Y5" i="7"/>
  <c r="X5" i="7"/>
  <c r="W5" i="7"/>
  <c r="V5" i="7"/>
  <c r="U5" i="7"/>
  <c r="T5" i="7"/>
  <c r="S5" i="7"/>
  <c r="R5" i="7"/>
  <c r="Q5" i="7"/>
  <c r="P5" i="7"/>
  <c r="O5" i="7"/>
  <c r="Y4" i="7"/>
  <c r="X4" i="7"/>
  <c r="W4" i="7"/>
  <c r="V4" i="7"/>
  <c r="U4" i="7"/>
  <c r="T4" i="7"/>
  <c r="S4" i="7"/>
  <c r="R4" i="7"/>
  <c r="Q4" i="7"/>
  <c r="P4" i="7"/>
  <c r="O4" i="7"/>
  <c r="N98" i="7"/>
  <c r="AD98" i="7" s="1"/>
  <c r="N97" i="7"/>
  <c r="AD97" i="7" s="1"/>
  <c r="N96" i="7"/>
  <c r="AD96" i="7" s="1"/>
  <c r="N95" i="7"/>
  <c r="AD95" i="7" s="1"/>
  <c r="N94" i="7"/>
  <c r="AD94" i="7" s="1"/>
  <c r="N93" i="7"/>
  <c r="AD93" i="7" s="1"/>
  <c r="AS93" i="7" s="1"/>
  <c r="AU93" i="7" s="1"/>
  <c r="AV93" i="7" s="1"/>
  <c r="N92" i="7"/>
  <c r="AD92" i="7" s="1"/>
  <c r="N91" i="7"/>
  <c r="N90" i="7"/>
  <c r="AD90" i="7" s="1"/>
  <c r="N89" i="7"/>
  <c r="AD89" i="7" s="1"/>
  <c r="AS89" i="7" s="1"/>
  <c r="AU89" i="7" s="1"/>
  <c r="AV89" i="7" s="1"/>
  <c r="N88" i="7"/>
  <c r="AD88" i="7" s="1"/>
  <c r="N87" i="7"/>
  <c r="N86" i="7"/>
  <c r="AD86" i="7" s="1"/>
  <c r="N85" i="7"/>
  <c r="AD85" i="7" s="1"/>
  <c r="AS85" i="7" s="1"/>
  <c r="AU85" i="7" s="1"/>
  <c r="AV85" i="7" s="1"/>
  <c r="N84" i="7"/>
  <c r="AD84" i="7" s="1"/>
  <c r="N83" i="7"/>
  <c r="N82" i="7"/>
  <c r="AD82" i="7" s="1"/>
  <c r="N81" i="7"/>
  <c r="AD81" i="7" s="1"/>
  <c r="AS81" i="7" s="1"/>
  <c r="AU81" i="7" s="1"/>
  <c r="AV81" i="7" s="1"/>
  <c r="N80" i="7"/>
  <c r="AD80" i="7" s="1"/>
  <c r="N79" i="7"/>
  <c r="N78" i="7"/>
  <c r="AD78" i="7" s="1"/>
  <c r="N77" i="7"/>
  <c r="AD77" i="7" s="1"/>
  <c r="N76" i="7"/>
  <c r="AD76" i="7" s="1"/>
  <c r="N75" i="7"/>
  <c r="N74" i="7"/>
  <c r="AD74" i="7" s="1"/>
  <c r="N73" i="7"/>
  <c r="AD73" i="7" s="1"/>
  <c r="N72" i="7"/>
  <c r="AD72" i="7" s="1"/>
  <c r="N71" i="7"/>
  <c r="N70" i="7"/>
  <c r="AD70" i="7" s="1"/>
  <c r="N69" i="7"/>
  <c r="AD69" i="7" s="1"/>
  <c r="N68" i="7"/>
  <c r="AD68" i="7" s="1"/>
  <c r="N67" i="7"/>
  <c r="N66" i="7"/>
  <c r="AD66" i="7" s="1"/>
  <c r="N65" i="7"/>
  <c r="AD65" i="7" s="1"/>
  <c r="N64" i="7"/>
  <c r="AD64" i="7" s="1"/>
  <c r="N63" i="7"/>
  <c r="N62" i="7"/>
  <c r="AD62" i="7" s="1"/>
  <c r="N61" i="7"/>
  <c r="AD61" i="7" s="1"/>
  <c r="N60" i="7"/>
  <c r="AD60" i="7" s="1"/>
  <c r="N59" i="7"/>
  <c r="N58" i="7"/>
  <c r="AD58" i="7" s="1"/>
  <c r="N57" i="7"/>
  <c r="AD57" i="7" s="1"/>
  <c r="N56" i="7"/>
  <c r="AD56" i="7" s="1"/>
  <c r="N55" i="7"/>
  <c r="N54" i="7"/>
  <c r="AD54" i="7" s="1"/>
  <c r="N53" i="7"/>
  <c r="AD53" i="7" s="1"/>
  <c r="N52" i="7"/>
  <c r="AD52" i="7" s="1"/>
  <c r="N51" i="7"/>
  <c r="N50" i="7"/>
  <c r="AD50" i="7" s="1"/>
  <c r="N49" i="7"/>
  <c r="AD49" i="7" s="1"/>
  <c r="N48" i="7"/>
  <c r="AD48" i="7" s="1"/>
  <c r="N47" i="7"/>
  <c r="N46" i="7"/>
  <c r="AD46" i="7" s="1"/>
  <c r="N45" i="7"/>
  <c r="AD45" i="7" s="1"/>
  <c r="N44" i="7"/>
  <c r="AD44" i="7" s="1"/>
  <c r="N43" i="7"/>
  <c r="N42" i="7"/>
  <c r="AD42" i="7" s="1"/>
  <c r="N41" i="7"/>
  <c r="AD41" i="7" s="1"/>
  <c r="N40" i="7"/>
  <c r="AD40" i="7" s="1"/>
  <c r="N39" i="7"/>
  <c r="N38" i="7"/>
  <c r="AD38" i="7" s="1"/>
  <c r="N37" i="7"/>
  <c r="AD37" i="7" s="1"/>
  <c r="N36" i="7"/>
  <c r="AD36" i="7" s="1"/>
  <c r="N35" i="7"/>
  <c r="N34" i="7"/>
  <c r="AD34" i="7" s="1"/>
  <c r="N33" i="7"/>
  <c r="AD33" i="7" s="1"/>
  <c r="N32" i="7"/>
  <c r="AD32" i="7" s="1"/>
  <c r="N31" i="7"/>
  <c r="N30" i="7"/>
  <c r="AD30" i="7" s="1"/>
  <c r="N29" i="7"/>
  <c r="AD29" i="7" s="1"/>
  <c r="N28" i="7"/>
  <c r="AD28" i="7" s="1"/>
  <c r="N27" i="7"/>
  <c r="N26" i="7"/>
  <c r="AD26" i="7" s="1"/>
  <c r="N25" i="7"/>
  <c r="AD25" i="7" s="1"/>
  <c r="N24" i="7"/>
  <c r="AD24" i="7" s="1"/>
  <c r="N23" i="7"/>
  <c r="N22" i="7"/>
  <c r="AD22" i="7" s="1"/>
  <c r="N21" i="7"/>
  <c r="AD21" i="7" s="1"/>
  <c r="N20" i="7"/>
  <c r="AD20" i="7" s="1"/>
  <c r="N19" i="7"/>
  <c r="N18" i="7"/>
  <c r="AD18" i="7" s="1"/>
  <c r="N17" i="7"/>
  <c r="AD17" i="7" s="1"/>
  <c r="N16" i="7"/>
  <c r="AD16" i="7" s="1"/>
  <c r="N15" i="7"/>
  <c r="N14" i="7"/>
  <c r="AD14" i="7" s="1"/>
  <c r="N13" i="7"/>
  <c r="AD13" i="7" s="1"/>
  <c r="N12" i="7"/>
  <c r="AD12" i="7" s="1"/>
  <c r="N11" i="7"/>
  <c r="N10" i="7"/>
  <c r="AD10" i="7" s="1"/>
  <c r="N9" i="7"/>
  <c r="AD9" i="7" s="1"/>
  <c r="N8" i="7"/>
  <c r="AD8" i="7" s="1"/>
  <c r="N7" i="7"/>
  <c r="N6" i="7"/>
  <c r="AD6" i="7" s="1"/>
  <c r="N5" i="7"/>
  <c r="AD5" i="7" s="1"/>
  <c r="N4" i="7"/>
  <c r="AD4" i="7" s="1"/>
  <c r="Y3" i="7"/>
  <c r="X3" i="7"/>
  <c r="W3" i="7"/>
  <c r="V3" i="7"/>
  <c r="U3" i="7"/>
  <c r="T3" i="7"/>
  <c r="S3" i="7"/>
  <c r="R3" i="7"/>
  <c r="Q3" i="7"/>
  <c r="P3" i="7"/>
  <c r="O3" i="7"/>
  <c r="N3" i="7"/>
  <c r="AD3" i="7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6" i="7" s="1"/>
  <c r="A78" i="7" s="1"/>
  <c r="A80" i="7" s="1"/>
  <c r="A82" i="7" s="1"/>
  <c r="A84" i="7" s="1"/>
  <c r="A86" i="7" s="1"/>
  <c r="A88" i="7" s="1"/>
  <c r="A90" i="7" s="1"/>
  <c r="A92" i="7" s="1"/>
  <c r="A94" i="7" s="1"/>
  <c r="A96" i="7" s="1"/>
  <c r="A98" i="7" s="1"/>
  <c r="BA51" i="3"/>
  <c r="BC48" i="3"/>
  <c r="AP48" i="3"/>
  <c r="AO48" i="3"/>
  <c r="AW48" i="3" s="1"/>
  <c r="AF48" i="3"/>
  <c r="AE48" i="3"/>
  <c r="AD48" i="3"/>
  <c r="AC48" i="3"/>
  <c r="AN48" i="3" s="1"/>
  <c r="AR48" i="3" s="1"/>
  <c r="AB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N97" i="7" l="1"/>
  <c r="AX97" i="7"/>
  <c r="AS97" i="7"/>
  <c r="AU97" i="7" s="1"/>
  <c r="AV97" i="7" s="1"/>
  <c r="AW97" i="7" s="1"/>
  <c r="AS95" i="7"/>
  <c r="AU95" i="7" s="1"/>
  <c r="AV95" i="7" s="1"/>
  <c r="AY95" i="7" s="1"/>
  <c r="AW95" i="7"/>
  <c r="AR95" i="7"/>
  <c r="AO95" i="7"/>
  <c r="AN95" i="7"/>
  <c r="AP95" i="7" s="1"/>
  <c r="AQ95" i="7" s="1"/>
  <c r="AN93" i="7"/>
  <c r="AX93" i="7"/>
  <c r="AY93" i="7" s="1"/>
  <c r="AW93" i="7"/>
  <c r="AN91" i="7"/>
  <c r="AP91" i="7" s="1"/>
  <c r="AQ91" i="7" s="1"/>
  <c r="AX91" i="7"/>
  <c r="AD91" i="7"/>
  <c r="AS91" i="7" s="1"/>
  <c r="AU91" i="7" s="1"/>
  <c r="AV91" i="7" s="1"/>
  <c r="AW91" i="7" s="1"/>
  <c r="AR91" i="7"/>
  <c r="AN89" i="7"/>
  <c r="AX89" i="7"/>
  <c r="AY89" i="7" s="1"/>
  <c r="AO89" i="7"/>
  <c r="AW89" i="7"/>
  <c r="AN87" i="7"/>
  <c r="AP87" i="7" s="1"/>
  <c r="AQ87" i="7" s="1"/>
  <c r="AX87" i="7"/>
  <c r="AD87" i="7"/>
  <c r="AS87" i="7" s="1"/>
  <c r="AU87" i="7" s="1"/>
  <c r="AV87" i="7" s="1"/>
  <c r="AY87" i="7" s="1"/>
  <c r="AR87" i="7"/>
  <c r="AN85" i="7"/>
  <c r="AX85" i="7"/>
  <c r="AY85" i="7" s="1"/>
  <c r="AW85" i="7"/>
  <c r="AN83" i="7"/>
  <c r="AP83" i="7" s="1"/>
  <c r="AQ83" i="7" s="1"/>
  <c r="AX83" i="7"/>
  <c r="AS83" i="7"/>
  <c r="AU83" i="7" s="1"/>
  <c r="AV83" i="7" s="1"/>
  <c r="AY83" i="7" s="1"/>
  <c r="AW83" i="7"/>
  <c r="AR83" i="7"/>
  <c r="O99" i="7"/>
  <c r="S99" i="7"/>
  <c r="W99" i="7"/>
  <c r="AN81" i="7"/>
  <c r="AX81" i="7"/>
  <c r="AY81" i="7"/>
  <c r="AO81" i="7"/>
  <c r="AW81" i="7"/>
  <c r="AN79" i="7"/>
  <c r="AX79" i="7"/>
  <c r="AD79" i="7"/>
  <c r="AS79" i="7" s="1"/>
  <c r="AU79" i="7" s="1"/>
  <c r="AV79" i="7" s="1"/>
  <c r="AW79" i="7" s="1"/>
  <c r="AO79" i="7"/>
  <c r="AN77" i="7"/>
  <c r="AX77" i="7"/>
  <c r="AS77" i="7"/>
  <c r="AU77" i="7" s="1"/>
  <c r="AV77" i="7" s="1"/>
  <c r="AW77" i="7" s="1"/>
  <c r="AS75" i="7"/>
  <c r="AU75" i="7" s="1"/>
  <c r="AV75" i="7" s="1"/>
  <c r="AR75" i="7"/>
  <c r="AN75" i="7"/>
  <c r="AP75" i="7" s="1"/>
  <c r="AQ75" i="7" s="1"/>
  <c r="AX75" i="7"/>
  <c r="AW75" i="7"/>
  <c r="P99" i="7"/>
  <c r="T99" i="7"/>
  <c r="X99" i="7"/>
  <c r="Q99" i="7"/>
  <c r="U99" i="7"/>
  <c r="Y99" i="7"/>
  <c r="AY75" i="7"/>
  <c r="R99" i="7"/>
  <c r="V99" i="7"/>
  <c r="AU17" i="7"/>
  <c r="AV17" i="7" s="1"/>
  <c r="AU21" i="7"/>
  <c r="AV21" i="7" s="1"/>
  <c r="AU25" i="7"/>
  <c r="AV25" i="7" s="1"/>
  <c r="AU29" i="7"/>
  <c r="AV29" i="7" s="1"/>
  <c r="AU33" i="7"/>
  <c r="AV33" i="7" s="1"/>
  <c r="AU37" i="7"/>
  <c r="AV37" i="7" s="1"/>
  <c r="AU41" i="7"/>
  <c r="AV41" i="7" s="1"/>
  <c r="AU45" i="7"/>
  <c r="AV45" i="7" s="1"/>
  <c r="AU49" i="7"/>
  <c r="AV49" i="7" s="1"/>
  <c r="AU53" i="7"/>
  <c r="AV53" i="7" s="1"/>
  <c r="AP13" i="7"/>
  <c r="AQ13" i="7" s="1"/>
  <c r="AP10" i="7"/>
  <c r="AQ10" i="7" s="1"/>
  <c r="AP7" i="7"/>
  <c r="AQ7" i="7" s="1"/>
  <c r="AP11" i="7"/>
  <c r="AQ11" i="7" s="1"/>
  <c r="AN16" i="7"/>
  <c r="AN20" i="7"/>
  <c r="AN24" i="7"/>
  <c r="AN28" i="7"/>
  <c r="AN32" i="7"/>
  <c r="AP37" i="7"/>
  <c r="AQ37" i="7" s="1"/>
  <c r="AP41" i="7"/>
  <c r="AQ41" i="7" s="1"/>
  <c r="AP45" i="7"/>
  <c r="AQ45" i="7" s="1"/>
  <c r="AP49" i="7"/>
  <c r="AQ49" i="7" s="1"/>
  <c r="AP53" i="7"/>
  <c r="AQ53" i="7" s="1"/>
  <c r="AP57" i="7"/>
  <c r="AQ57" i="7" s="1"/>
  <c r="AP61" i="7"/>
  <c r="AQ61" i="7" s="1"/>
  <c r="AP65" i="7"/>
  <c r="AQ65" i="7" s="1"/>
  <c r="AP69" i="7"/>
  <c r="AQ69" i="7" s="1"/>
  <c r="AP73" i="7"/>
  <c r="AQ73" i="7" s="1"/>
  <c r="AP77" i="7"/>
  <c r="AQ77" i="7" s="1"/>
  <c r="AR77" i="7" s="1"/>
  <c r="AP81" i="7"/>
  <c r="AQ81" i="7" s="1"/>
  <c r="AR81" i="7" s="1"/>
  <c r="AP85" i="7"/>
  <c r="AQ85" i="7" s="1"/>
  <c r="AR85" i="7" s="1"/>
  <c r="AP89" i="7"/>
  <c r="AQ89" i="7" s="1"/>
  <c r="AR89" i="7" s="1"/>
  <c r="AP93" i="7"/>
  <c r="AQ93" i="7" s="1"/>
  <c r="AR93" i="7" s="1"/>
  <c r="AP97" i="7"/>
  <c r="AQ97" i="7" s="1"/>
  <c r="AR97" i="7" s="1"/>
  <c r="AO14" i="7"/>
  <c r="AP14" i="7" s="1"/>
  <c r="AQ14" i="7" s="1"/>
  <c r="AP15" i="7"/>
  <c r="AQ15" i="7" s="1"/>
  <c r="AO16" i="7"/>
  <c r="AN17" i="7"/>
  <c r="AP17" i="7" s="1"/>
  <c r="AQ17" i="7" s="1"/>
  <c r="AP19" i="7"/>
  <c r="AQ19" i="7" s="1"/>
  <c r="AO20" i="7"/>
  <c r="AN21" i="7"/>
  <c r="AP21" i="7" s="1"/>
  <c r="AQ21" i="7" s="1"/>
  <c r="AP23" i="7"/>
  <c r="AQ23" i="7" s="1"/>
  <c r="AO24" i="7"/>
  <c r="AN25" i="7"/>
  <c r="AP25" i="7" s="1"/>
  <c r="AQ25" i="7" s="1"/>
  <c r="AP27" i="7"/>
  <c r="AQ27" i="7" s="1"/>
  <c r="AO28" i="7"/>
  <c r="AN29" i="7"/>
  <c r="AP29" i="7" s="1"/>
  <c r="AQ29" i="7" s="1"/>
  <c r="AP31" i="7"/>
  <c r="AQ31" i="7" s="1"/>
  <c r="AO32" i="7"/>
  <c r="AN33" i="7"/>
  <c r="AP33" i="7" s="1"/>
  <c r="AQ33" i="7" s="1"/>
  <c r="AP35" i="7"/>
  <c r="AQ35" i="7" s="1"/>
  <c r="N99" i="7"/>
  <c r="AY97" i="7" l="1"/>
  <c r="AY91" i="7"/>
  <c r="AW87" i="7"/>
  <c r="AV99" i="7"/>
  <c r="AX99" i="7"/>
  <c r="AP79" i="7"/>
  <c r="AQ79" i="7" s="1"/>
  <c r="AR79" i="7" s="1"/>
  <c r="AY79" i="7"/>
  <c r="AR99" i="7"/>
  <c r="AW99" i="7"/>
  <c r="AY99" i="7"/>
  <c r="AY77" i="7"/>
  <c r="AQ99" i="7"/>
  <c r="AP24" i="7"/>
  <c r="AQ24" i="7" s="1"/>
  <c r="AP20" i="7"/>
  <c r="AQ20" i="7" s="1"/>
  <c r="AP32" i="7"/>
  <c r="AQ32" i="7" s="1"/>
  <c r="AP16" i="7"/>
  <c r="AQ16" i="7" s="1"/>
  <c r="AP28" i="7"/>
  <c r="AQ28" i="7" s="1"/>
  <c r="B47" i="3" l="1"/>
  <c r="BC47" i="3" s="1"/>
  <c r="B46" i="3"/>
  <c r="BC46" i="3" s="1"/>
  <c r="B45" i="3"/>
  <c r="BC45" i="3" s="1"/>
  <c r="B44" i="3"/>
  <c r="BC44" i="3" s="1"/>
  <c r="B43" i="3"/>
  <c r="BC43" i="3" s="1"/>
  <c r="B42" i="3"/>
  <c r="BC42" i="3" s="1"/>
  <c r="B41" i="3"/>
  <c r="BC41" i="3" s="1"/>
  <c r="B40" i="3"/>
  <c r="BC40" i="3" s="1"/>
  <c r="B39" i="3"/>
  <c r="BC39" i="3" s="1"/>
  <c r="B38" i="3"/>
  <c r="BC38" i="3" s="1"/>
  <c r="B37" i="3"/>
  <c r="BC37" i="3" s="1"/>
  <c r="B36" i="3"/>
  <c r="BC36" i="3" s="1"/>
  <c r="B35" i="3"/>
  <c r="BC35" i="3" s="1"/>
  <c r="B34" i="3"/>
  <c r="BC34" i="3" s="1"/>
  <c r="B33" i="3"/>
  <c r="BC33" i="3" s="1"/>
  <c r="B32" i="3"/>
  <c r="BC32" i="3" s="1"/>
  <c r="B31" i="3"/>
  <c r="BC31" i="3" s="1"/>
  <c r="B30" i="3"/>
  <c r="BC30" i="3" s="1"/>
  <c r="AB49" i="3" l="1"/>
  <c r="AD49" i="3"/>
  <c r="AC49" i="3"/>
  <c r="BC49" i="3"/>
  <c r="AE49" i="3"/>
  <c r="BC11" i="3"/>
  <c r="BC3" i="3"/>
  <c r="B25" i="3"/>
  <c r="BC25" i="3" s="1"/>
  <c r="B24" i="3"/>
  <c r="BC24" i="3" s="1"/>
  <c r="B23" i="3"/>
  <c r="BC23" i="3" s="1"/>
  <c r="B22" i="3"/>
  <c r="BC22" i="3" s="1"/>
  <c r="B21" i="3"/>
  <c r="BC21" i="3" s="1"/>
  <c r="B20" i="3"/>
  <c r="BC20" i="3" s="1"/>
  <c r="B19" i="3"/>
  <c r="BC19" i="3" s="1"/>
  <c r="B18" i="3"/>
  <c r="BC18" i="3" s="1"/>
  <c r="B17" i="3"/>
  <c r="BC17" i="3" s="1"/>
  <c r="B16" i="3"/>
  <c r="BC16" i="3" s="1"/>
  <c r="B15" i="3"/>
  <c r="BC15" i="3" s="1"/>
  <c r="B14" i="3"/>
  <c r="BC14" i="3" s="1"/>
  <c r="B13" i="3"/>
  <c r="BC13" i="3" s="1"/>
  <c r="B12" i="3"/>
  <c r="BC12" i="3" s="1"/>
  <c r="B11" i="3"/>
  <c r="B10" i="3"/>
  <c r="BC10" i="3" s="1"/>
  <c r="B9" i="3"/>
  <c r="BC9" i="3" s="1"/>
  <c r="B8" i="3"/>
  <c r="BC8" i="3" s="1"/>
  <c r="B7" i="3"/>
  <c r="BC7" i="3" s="1"/>
  <c r="B6" i="3"/>
  <c r="BC6" i="3" s="1"/>
  <c r="B5" i="3"/>
  <c r="BC5" i="3" s="1"/>
  <c r="B4" i="3"/>
  <c r="BC4" i="3" s="1"/>
  <c r="AC26" i="3" l="1"/>
  <c r="AE26" i="3"/>
  <c r="B26" i="3"/>
  <c r="AD26" i="3"/>
  <c r="BC26" i="3"/>
  <c r="AB26" i="3"/>
  <c r="AP47" i="3"/>
  <c r="AO47" i="3"/>
  <c r="AN47" i="3"/>
  <c r="AP46" i="3"/>
  <c r="AO46" i="3"/>
  <c r="AW46" i="3" s="1"/>
  <c r="AN46" i="3"/>
  <c r="AP45" i="3"/>
  <c r="AO45" i="3"/>
  <c r="AN45" i="3"/>
  <c r="AP44" i="3"/>
  <c r="AO44" i="3"/>
  <c r="AW44" i="3" s="1"/>
  <c r="AN44" i="3"/>
  <c r="AP43" i="3"/>
  <c r="AO43" i="3"/>
  <c r="AN43" i="3"/>
  <c r="AR43" i="3" s="1"/>
  <c r="AP42" i="3"/>
  <c r="AO42" i="3"/>
  <c r="AW42" i="3" s="1"/>
  <c r="AN42" i="3"/>
  <c r="AP41" i="3"/>
  <c r="AW41" i="3" s="1"/>
  <c r="AO41" i="3"/>
  <c r="AN41" i="3"/>
  <c r="AP40" i="3"/>
  <c r="AO40" i="3"/>
  <c r="AW40" i="3" s="1"/>
  <c r="AN40" i="3"/>
  <c r="AP39" i="3"/>
  <c r="AW39" i="3" s="1"/>
  <c r="AO39" i="3"/>
  <c r="AN39" i="3"/>
  <c r="AP38" i="3"/>
  <c r="AO38" i="3"/>
  <c r="AW38" i="3" s="1"/>
  <c r="AN38" i="3"/>
  <c r="AP37" i="3"/>
  <c r="AW37" i="3" s="1"/>
  <c r="AO37" i="3"/>
  <c r="AN37" i="3"/>
  <c r="AP36" i="3"/>
  <c r="AO36" i="3"/>
  <c r="AW36" i="3" s="1"/>
  <c r="AN36" i="3"/>
  <c r="AP35" i="3"/>
  <c r="AO35" i="3"/>
  <c r="AN35" i="3"/>
  <c r="AP34" i="3"/>
  <c r="AO34" i="3"/>
  <c r="AW34" i="3" s="1"/>
  <c r="AN34" i="3"/>
  <c r="AP33" i="3"/>
  <c r="AO33" i="3"/>
  <c r="AN33" i="3"/>
  <c r="AP32" i="3"/>
  <c r="AO32" i="3"/>
  <c r="AW32" i="3" s="1"/>
  <c r="AN32" i="3"/>
  <c r="AP31" i="3"/>
  <c r="AW31" i="3" s="1"/>
  <c r="AO31" i="3"/>
  <c r="AN31" i="3"/>
  <c r="AP30" i="3"/>
  <c r="AO30" i="3"/>
  <c r="AN30" i="3"/>
  <c r="AR30" i="3" s="1"/>
  <c r="AP29" i="3"/>
  <c r="AO29" i="3"/>
  <c r="AN29" i="3"/>
  <c r="AP28" i="3"/>
  <c r="AO28" i="3"/>
  <c r="AN28" i="3"/>
  <c r="AP27" i="3"/>
  <c r="AO27" i="3"/>
  <c r="AN27" i="3"/>
  <c r="AP25" i="3"/>
  <c r="AO25" i="3"/>
  <c r="AN25" i="3"/>
  <c r="AP24" i="3"/>
  <c r="AO24" i="3"/>
  <c r="AN24" i="3"/>
  <c r="AP23" i="3"/>
  <c r="AO23" i="3"/>
  <c r="AW23" i="3" s="1"/>
  <c r="AN23" i="3"/>
  <c r="AP22" i="3"/>
  <c r="AO22" i="3"/>
  <c r="AN22" i="3"/>
  <c r="AP21" i="3"/>
  <c r="AO21" i="3"/>
  <c r="AN21" i="3"/>
  <c r="AP20" i="3"/>
  <c r="AO20" i="3"/>
  <c r="AN20" i="3"/>
  <c r="AP19" i="3"/>
  <c r="AO19" i="3"/>
  <c r="AN19" i="3"/>
  <c r="AP18" i="3"/>
  <c r="AO18" i="3"/>
  <c r="AN18" i="3"/>
  <c r="AP17" i="3"/>
  <c r="AO17" i="3"/>
  <c r="AN17" i="3"/>
  <c r="AP16" i="3"/>
  <c r="AO16" i="3"/>
  <c r="AN16" i="3"/>
  <c r="AP15" i="3"/>
  <c r="AO15" i="3"/>
  <c r="AN15" i="3"/>
  <c r="AP14" i="3"/>
  <c r="AO14" i="3"/>
  <c r="AN14" i="3"/>
  <c r="AP13" i="3"/>
  <c r="AO13" i="3"/>
  <c r="AN13" i="3"/>
  <c r="AP12" i="3"/>
  <c r="AO12" i="3"/>
  <c r="AN12" i="3"/>
  <c r="AP11" i="3"/>
  <c r="AO11" i="3"/>
  <c r="AN11" i="3"/>
  <c r="AP10" i="3"/>
  <c r="AO10" i="3"/>
  <c r="AN10" i="3"/>
  <c r="AP9" i="3"/>
  <c r="AO9" i="3"/>
  <c r="AN9" i="3"/>
  <c r="AP8" i="3"/>
  <c r="AO8" i="3"/>
  <c r="AN8" i="3"/>
  <c r="AP7" i="3"/>
  <c r="AO7" i="3"/>
  <c r="AW7" i="3" s="1"/>
  <c r="AN7" i="3"/>
  <c r="AP6" i="3"/>
  <c r="AO6" i="3"/>
  <c r="AN6" i="3"/>
  <c r="AP5" i="3"/>
  <c r="AO5" i="3"/>
  <c r="AN5" i="3"/>
  <c r="AP4" i="3"/>
  <c r="AO4" i="3"/>
  <c r="AN4" i="3"/>
  <c r="AP3" i="3"/>
  <c r="AW3" i="3" s="1"/>
  <c r="AO3" i="3"/>
  <c r="AN3" i="3"/>
  <c r="AR3" i="3" s="1"/>
  <c r="AA47" i="3"/>
  <c r="Z47" i="3"/>
  <c r="Y47" i="3"/>
  <c r="X47" i="3"/>
  <c r="AM47" i="3" s="1"/>
  <c r="W47" i="3"/>
  <c r="AL47" i="3" s="1"/>
  <c r="V47" i="3"/>
  <c r="U47" i="3"/>
  <c r="AK47" i="3" s="1"/>
  <c r="T47" i="3"/>
  <c r="AJ47" i="3" s="1"/>
  <c r="S47" i="3"/>
  <c r="AI47" i="3" s="1"/>
  <c r="R47" i="3"/>
  <c r="AH47" i="3" s="1"/>
  <c r="BA47" i="3" s="1"/>
  <c r="Q47" i="3"/>
  <c r="AA46" i="3"/>
  <c r="Z46" i="3"/>
  <c r="Y46" i="3"/>
  <c r="X46" i="3"/>
  <c r="AM46" i="3" s="1"/>
  <c r="W46" i="3"/>
  <c r="AL46" i="3" s="1"/>
  <c r="V46" i="3"/>
  <c r="U46" i="3"/>
  <c r="AK46" i="3" s="1"/>
  <c r="T46" i="3"/>
  <c r="AJ46" i="3" s="1"/>
  <c r="S46" i="3"/>
  <c r="AI46" i="3" s="1"/>
  <c r="R46" i="3"/>
  <c r="AH46" i="3" s="1"/>
  <c r="Q46" i="3"/>
  <c r="AA45" i="3"/>
  <c r="Z45" i="3"/>
  <c r="Y45" i="3"/>
  <c r="Y48" i="3" s="1"/>
  <c r="X45" i="3"/>
  <c r="W45" i="3"/>
  <c r="V45" i="3"/>
  <c r="U45" i="3"/>
  <c r="T45" i="3"/>
  <c r="S45" i="3"/>
  <c r="R45" i="3"/>
  <c r="Q45" i="3"/>
  <c r="Q48" i="3" s="1"/>
  <c r="AA44" i="3"/>
  <c r="Z44" i="3"/>
  <c r="Y44" i="3"/>
  <c r="X44" i="3"/>
  <c r="AM44" i="3" s="1"/>
  <c r="W44" i="3"/>
  <c r="AL44" i="3" s="1"/>
  <c r="V44" i="3"/>
  <c r="U44" i="3"/>
  <c r="AK44" i="3" s="1"/>
  <c r="T44" i="3"/>
  <c r="AJ44" i="3" s="1"/>
  <c r="S44" i="3"/>
  <c r="AI44" i="3" s="1"/>
  <c r="R44" i="3"/>
  <c r="AH44" i="3" s="1"/>
  <c r="Q44" i="3"/>
  <c r="AA43" i="3"/>
  <c r="Z43" i="3"/>
  <c r="Y43" i="3"/>
  <c r="X43" i="3"/>
  <c r="AM43" i="3" s="1"/>
  <c r="W43" i="3"/>
  <c r="AL43" i="3" s="1"/>
  <c r="V43" i="3"/>
  <c r="U43" i="3"/>
  <c r="AK43" i="3" s="1"/>
  <c r="T43" i="3"/>
  <c r="AJ43" i="3" s="1"/>
  <c r="S43" i="3"/>
  <c r="AI43" i="3" s="1"/>
  <c r="R43" i="3"/>
  <c r="AH43" i="3" s="1"/>
  <c r="BA43" i="3" s="1"/>
  <c r="Q43" i="3"/>
  <c r="AA42" i="3"/>
  <c r="Z42" i="3"/>
  <c r="Y42" i="3"/>
  <c r="X42" i="3"/>
  <c r="AM42" i="3" s="1"/>
  <c r="W42" i="3"/>
  <c r="AL42" i="3" s="1"/>
  <c r="V42" i="3"/>
  <c r="U42" i="3"/>
  <c r="AK42" i="3" s="1"/>
  <c r="T42" i="3"/>
  <c r="AJ42" i="3" s="1"/>
  <c r="S42" i="3"/>
  <c r="AI42" i="3" s="1"/>
  <c r="R42" i="3"/>
  <c r="AH42" i="3" s="1"/>
  <c r="BA42" i="3" s="1"/>
  <c r="Q42" i="3"/>
  <c r="AA41" i="3"/>
  <c r="Z41" i="3"/>
  <c r="Y41" i="3"/>
  <c r="X41" i="3"/>
  <c r="AM41" i="3" s="1"/>
  <c r="W41" i="3"/>
  <c r="AL41" i="3" s="1"/>
  <c r="V41" i="3"/>
  <c r="U41" i="3"/>
  <c r="AK41" i="3" s="1"/>
  <c r="T41" i="3"/>
  <c r="AJ41" i="3" s="1"/>
  <c r="S41" i="3"/>
  <c r="AI41" i="3" s="1"/>
  <c r="R41" i="3"/>
  <c r="AH41" i="3" s="1"/>
  <c r="BA41" i="3" s="1"/>
  <c r="Q41" i="3"/>
  <c r="AA40" i="3"/>
  <c r="Z40" i="3"/>
  <c r="Y40" i="3"/>
  <c r="X40" i="3"/>
  <c r="AM40" i="3" s="1"/>
  <c r="W40" i="3"/>
  <c r="AL40" i="3" s="1"/>
  <c r="V40" i="3"/>
  <c r="U40" i="3"/>
  <c r="AK40" i="3" s="1"/>
  <c r="T40" i="3"/>
  <c r="AJ40" i="3" s="1"/>
  <c r="S40" i="3"/>
  <c r="AI40" i="3" s="1"/>
  <c r="R40" i="3"/>
  <c r="AH40" i="3" s="1"/>
  <c r="Q40" i="3"/>
  <c r="AA39" i="3"/>
  <c r="Z39" i="3"/>
  <c r="Y39" i="3"/>
  <c r="X39" i="3"/>
  <c r="AM39" i="3" s="1"/>
  <c r="W39" i="3"/>
  <c r="AL39" i="3" s="1"/>
  <c r="V39" i="3"/>
  <c r="U39" i="3"/>
  <c r="AK39" i="3" s="1"/>
  <c r="T39" i="3"/>
  <c r="AJ39" i="3" s="1"/>
  <c r="S39" i="3"/>
  <c r="AI39" i="3" s="1"/>
  <c r="R39" i="3"/>
  <c r="AH39" i="3" s="1"/>
  <c r="BA39" i="3" s="1"/>
  <c r="Q39" i="3"/>
  <c r="AA38" i="3"/>
  <c r="Z38" i="3"/>
  <c r="Y38" i="3"/>
  <c r="X38" i="3"/>
  <c r="AM38" i="3" s="1"/>
  <c r="W38" i="3"/>
  <c r="AL38" i="3" s="1"/>
  <c r="V38" i="3"/>
  <c r="U38" i="3"/>
  <c r="AK38" i="3" s="1"/>
  <c r="T38" i="3"/>
  <c r="AJ38" i="3" s="1"/>
  <c r="S38" i="3"/>
  <c r="AI38" i="3" s="1"/>
  <c r="R38" i="3"/>
  <c r="AH38" i="3" s="1"/>
  <c r="BA38" i="3" s="1"/>
  <c r="Q38" i="3"/>
  <c r="AA37" i="3"/>
  <c r="Z37" i="3"/>
  <c r="Y37" i="3"/>
  <c r="X37" i="3"/>
  <c r="AM37" i="3" s="1"/>
  <c r="W37" i="3"/>
  <c r="AL37" i="3" s="1"/>
  <c r="V37" i="3"/>
  <c r="U37" i="3"/>
  <c r="AK37" i="3" s="1"/>
  <c r="T37" i="3"/>
  <c r="AJ37" i="3" s="1"/>
  <c r="S37" i="3"/>
  <c r="AI37" i="3" s="1"/>
  <c r="R37" i="3"/>
  <c r="AH37" i="3" s="1"/>
  <c r="BA37" i="3" s="1"/>
  <c r="Q37" i="3"/>
  <c r="AA36" i="3"/>
  <c r="Z36" i="3"/>
  <c r="Y36" i="3"/>
  <c r="X36" i="3"/>
  <c r="AM36" i="3" s="1"/>
  <c r="W36" i="3"/>
  <c r="AL36" i="3" s="1"/>
  <c r="V36" i="3"/>
  <c r="U36" i="3"/>
  <c r="AK36" i="3" s="1"/>
  <c r="T36" i="3"/>
  <c r="AJ36" i="3" s="1"/>
  <c r="S36" i="3"/>
  <c r="AI36" i="3" s="1"/>
  <c r="R36" i="3"/>
  <c r="AH36" i="3" s="1"/>
  <c r="Q36" i="3"/>
  <c r="AA35" i="3"/>
  <c r="Z35" i="3"/>
  <c r="Y35" i="3"/>
  <c r="X35" i="3"/>
  <c r="AM35" i="3" s="1"/>
  <c r="W35" i="3"/>
  <c r="AL35" i="3" s="1"/>
  <c r="V35" i="3"/>
  <c r="U35" i="3"/>
  <c r="AK35" i="3" s="1"/>
  <c r="T35" i="3"/>
  <c r="AJ35" i="3" s="1"/>
  <c r="S35" i="3"/>
  <c r="AI35" i="3" s="1"/>
  <c r="R35" i="3"/>
  <c r="AH35" i="3" s="1"/>
  <c r="BA35" i="3" s="1"/>
  <c r="Q35" i="3"/>
  <c r="AA34" i="3"/>
  <c r="Z34" i="3"/>
  <c r="Y34" i="3"/>
  <c r="X34" i="3"/>
  <c r="AM34" i="3" s="1"/>
  <c r="W34" i="3"/>
  <c r="AL34" i="3" s="1"/>
  <c r="V34" i="3"/>
  <c r="U34" i="3"/>
  <c r="AK34" i="3" s="1"/>
  <c r="T34" i="3"/>
  <c r="AJ34" i="3" s="1"/>
  <c r="S34" i="3"/>
  <c r="AI34" i="3" s="1"/>
  <c r="R34" i="3"/>
  <c r="AH34" i="3" s="1"/>
  <c r="BA34" i="3" s="1"/>
  <c r="Q34" i="3"/>
  <c r="AA33" i="3"/>
  <c r="Z33" i="3"/>
  <c r="Y33" i="3"/>
  <c r="X33" i="3"/>
  <c r="AM33" i="3" s="1"/>
  <c r="W33" i="3"/>
  <c r="AL33" i="3" s="1"/>
  <c r="V33" i="3"/>
  <c r="U33" i="3"/>
  <c r="AK33" i="3" s="1"/>
  <c r="T33" i="3"/>
  <c r="AJ33" i="3" s="1"/>
  <c r="S33" i="3"/>
  <c r="AI33" i="3" s="1"/>
  <c r="R33" i="3"/>
  <c r="AH33" i="3" s="1"/>
  <c r="BA33" i="3" s="1"/>
  <c r="Q33" i="3"/>
  <c r="AA32" i="3"/>
  <c r="Z32" i="3"/>
  <c r="Y32" i="3"/>
  <c r="X32" i="3"/>
  <c r="AM32" i="3" s="1"/>
  <c r="W32" i="3"/>
  <c r="AL32" i="3" s="1"/>
  <c r="V32" i="3"/>
  <c r="U32" i="3"/>
  <c r="AK32" i="3" s="1"/>
  <c r="T32" i="3"/>
  <c r="AJ32" i="3" s="1"/>
  <c r="S32" i="3"/>
  <c r="AI32" i="3" s="1"/>
  <c r="R32" i="3"/>
  <c r="AH32" i="3" s="1"/>
  <c r="Q32" i="3"/>
  <c r="AA31" i="3"/>
  <c r="Z31" i="3"/>
  <c r="Y31" i="3"/>
  <c r="X31" i="3"/>
  <c r="AM31" i="3" s="1"/>
  <c r="W31" i="3"/>
  <c r="AL31" i="3" s="1"/>
  <c r="V31" i="3"/>
  <c r="U31" i="3"/>
  <c r="AK31" i="3" s="1"/>
  <c r="T31" i="3"/>
  <c r="AJ31" i="3" s="1"/>
  <c r="S31" i="3"/>
  <c r="AI31" i="3" s="1"/>
  <c r="R31" i="3"/>
  <c r="AH31" i="3" s="1"/>
  <c r="BA31" i="3" s="1"/>
  <c r="Q31" i="3"/>
  <c r="AA30" i="3"/>
  <c r="Z30" i="3"/>
  <c r="Y30" i="3"/>
  <c r="X30" i="3"/>
  <c r="W30" i="3"/>
  <c r="V30" i="3"/>
  <c r="U30" i="3"/>
  <c r="T30" i="3"/>
  <c r="S30" i="3"/>
  <c r="R30" i="3"/>
  <c r="Q30" i="3"/>
  <c r="AA29" i="3"/>
  <c r="Z29" i="3"/>
  <c r="Y29" i="3"/>
  <c r="X29" i="3"/>
  <c r="AM29" i="3" s="1"/>
  <c r="W29" i="3"/>
  <c r="AL29" i="3" s="1"/>
  <c r="V29" i="3"/>
  <c r="U29" i="3"/>
  <c r="AK29" i="3" s="1"/>
  <c r="T29" i="3"/>
  <c r="AJ29" i="3" s="1"/>
  <c r="S29" i="3"/>
  <c r="AI29" i="3" s="1"/>
  <c r="R29" i="3"/>
  <c r="AH29" i="3" s="1"/>
  <c r="BA29" i="3" s="1"/>
  <c r="Q29" i="3"/>
  <c r="AA28" i="3"/>
  <c r="Z28" i="3"/>
  <c r="Y28" i="3"/>
  <c r="X28" i="3"/>
  <c r="AM28" i="3" s="1"/>
  <c r="W28" i="3"/>
  <c r="AL28" i="3" s="1"/>
  <c r="V28" i="3"/>
  <c r="U28" i="3"/>
  <c r="AK28" i="3" s="1"/>
  <c r="T28" i="3"/>
  <c r="AJ28" i="3" s="1"/>
  <c r="S28" i="3"/>
  <c r="AI28" i="3" s="1"/>
  <c r="R28" i="3"/>
  <c r="AH28" i="3" s="1"/>
  <c r="BA28" i="3" s="1"/>
  <c r="Q28" i="3"/>
  <c r="AA27" i="3"/>
  <c r="Z27" i="3"/>
  <c r="Y27" i="3"/>
  <c r="X27" i="3"/>
  <c r="AM27" i="3" s="1"/>
  <c r="W27" i="3"/>
  <c r="AL27" i="3" s="1"/>
  <c r="V27" i="3"/>
  <c r="U27" i="3"/>
  <c r="AK27" i="3" s="1"/>
  <c r="T27" i="3"/>
  <c r="AJ27" i="3" s="1"/>
  <c r="S27" i="3"/>
  <c r="AI27" i="3" s="1"/>
  <c r="R27" i="3"/>
  <c r="AH27" i="3" s="1"/>
  <c r="Q27" i="3"/>
  <c r="AA25" i="3"/>
  <c r="Z25" i="3"/>
  <c r="Y25" i="3"/>
  <c r="X25" i="3"/>
  <c r="AM25" i="3" s="1"/>
  <c r="W25" i="3"/>
  <c r="AL25" i="3" s="1"/>
  <c r="V25" i="3"/>
  <c r="U25" i="3"/>
  <c r="AK25" i="3" s="1"/>
  <c r="T25" i="3"/>
  <c r="AJ25" i="3" s="1"/>
  <c r="S25" i="3"/>
  <c r="AI25" i="3" s="1"/>
  <c r="R25" i="3"/>
  <c r="AH25" i="3" s="1"/>
  <c r="BA25" i="3" s="1"/>
  <c r="Q25" i="3"/>
  <c r="AA24" i="3"/>
  <c r="Z24" i="3"/>
  <c r="Y24" i="3"/>
  <c r="X24" i="3"/>
  <c r="AM24" i="3" s="1"/>
  <c r="W24" i="3"/>
  <c r="AL24" i="3" s="1"/>
  <c r="V24" i="3"/>
  <c r="U24" i="3"/>
  <c r="AK24" i="3" s="1"/>
  <c r="T24" i="3"/>
  <c r="AJ24" i="3" s="1"/>
  <c r="S24" i="3"/>
  <c r="AI24" i="3" s="1"/>
  <c r="R24" i="3"/>
  <c r="AH24" i="3" s="1"/>
  <c r="BA24" i="3" s="1"/>
  <c r="Q24" i="3"/>
  <c r="AA23" i="3"/>
  <c r="Z23" i="3"/>
  <c r="Y23" i="3"/>
  <c r="X23" i="3"/>
  <c r="AM23" i="3" s="1"/>
  <c r="W23" i="3"/>
  <c r="AL23" i="3" s="1"/>
  <c r="V23" i="3"/>
  <c r="U23" i="3"/>
  <c r="AK23" i="3" s="1"/>
  <c r="T23" i="3"/>
  <c r="AJ23" i="3" s="1"/>
  <c r="S23" i="3"/>
  <c r="AI23" i="3" s="1"/>
  <c r="R23" i="3"/>
  <c r="AH23" i="3" s="1"/>
  <c r="BA23" i="3" s="1"/>
  <c r="Q23" i="3"/>
  <c r="AA22" i="3"/>
  <c r="Z22" i="3"/>
  <c r="Y22" i="3"/>
  <c r="X22" i="3"/>
  <c r="AM22" i="3" s="1"/>
  <c r="W22" i="3"/>
  <c r="AL22" i="3" s="1"/>
  <c r="V22" i="3"/>
  <c r="U22" i="3"/>
  <c r="AK22" i="3" s="1"/>
  <c r="T22" i="3"/>
  <c r="AJ22" i="3" s="1"/>
  <c r="S22" i="3"/>
  <c r="AI22" i="3" s="1"/>
  <c r="R22" i="3"/>
  <c r="AH22" i="3" s="1"/>
  <c r="Q22" i="3"/>
  <c r="AA21" i="3"/>
  <c r="Z21" i="3"/>
  <c r="Y21" i="3"/>
  <c r="X21" i="3"/>
  <c r="AM21" i="3" s="1"/>
  <c r="W21" i="3"/>
  <c r="AL21" i="3" s="1"/>
  <c r="V21" i="3"/>
  <c r="U21" i="3"/>
  <c r="AK21" i="3" s="1"/>
  <c r="T21" i="3"/>
  <c r="AJ21" i="3" s="1"/>
  <c r="S21" i="3"/>
  <c r="AI21" i="3" s="1"/>
  <c r="R21" i="3"/>
  <c r="AH21" i="3" s="1"/>
  <c r="BA21" i="3" s="1"/>
  <c r="Q21" i="3"/>
  <c r="AA20" i="3"/>
  <c r="Z20" i="3"/>
  <c r="Y20" i="3"/>
  <c r="X20" i="3"/>
  <c r="AM20" i="3" s="1"/>
  <c r="W20" i="3"/>
  <c r="AL20" i="3" s="1"/>
  <c r="V20" i="3"/>
  <c r="U20" i="3"/>
  <c r="AK20" i="3" s="1"/>
  <c r="T20" i="3"/>
  <c r="AJ20" i="3" s="1"/>
  <c r="S20" i="3"/>
  <c r="AI20" i="3" s="1"/>
  <c r="R20" i="3"/>
  <c r="AH20" i="3" s="1"/>
  <c r="BA20" i="3" s="1"/>
  <c r="Q20" i="3"/>
  <c r="AA19" i="3"/>
  <c r="Z19" i="3"/>
  <c r="Y19" i="3"/>
  <c r="X19" i="3"/>
  <c r="AM19" i="3" s="1"/>
  <c r="W19" i="3"/>
  <c r="AL19" i="3" s="1"/>
  <c r="V19" i="3"/>
  <c r="U19" i="3"/>
  <c r="AK19" i="3" s="1"/>
  <c r="T19" i="3"/>
  <c r="AJ19" i="3" s="1"/>
  <c r="S19" i="3"/>
  <c r="AI19" i="3" s="1"/>
  <c r="R19" i="3"/>
  <c r="AH19" i="3" s="1"/>
  <c r="BA19" i="3" s="1"/>
  <c r="Q19" i="3"/>
  <c r="AA18" i="3"/>
  <c r="Z18" i="3"/>
  <c r="Y18" i="3"/>
  <c r="X18" i="3"/>
  <c r="AM18" i="3" s="1"/>
  <c r="W18" i="3"/>
  <c r="AL18" i="3" s="1"/>
  <c r="V18" i="3"/>
  <c r="U18" i="3"/>
  <c r="AK18" i="3" s="1"/>
  <c r="T18" i="3"/>
  <c r="AJ18" i="3" s="1"/>
  <c r="S18" i="3"/>
  <c r="AI18" i="3" s="1"/>
  <c r="R18" i="3"/>
  <c r="AH18" i="3" s="1"/>
  <c r="Q18" i="3"/>
  <c r="AA17" i="3"/>
  <c r="Z17" i="3"/>
  <c r="Y17" i="3"/>
  <c r="X17" i="3"/>
  <c r="AM17" i="3" s="1"/>
  <c r="W17" i="3"/>
  <c r="AL17" i="3" s="1"/>
  <c r="V17" i="3"/>
  <c r="U17" i="3"/>
  <c r="AK17" i="3" s="1"/>
  <c r="T17" i="3"/>
  <c r="AJ17" i="3" s="1"/>
  <c r="S17" i="3"/>
  <c r="AI17" i="3" s="1"/>
  <c r="R17" i="3"/>
  <c r="AH17" i="3" s="1"/>
  <c r="BA17" i="3" s="1"/>
  <c r="Q17" i="3"/>
  <c r="AA16" i="3"/>
  <c r="Z16" i="3"/>
  <c r="Y16" i="3"/>
  <c r="X16" i="3"/>
  <c r="AM16" i="3" s="1"/>
  <c r="W16" i="3"/>
  <c r="AL16" i="3" s="1"/>
  <c r="V16" i="3"/>
  <c r="U16" i="3"/>
  <c r="AK16" i="3" s="1"/>
  <c r="T16" i="3"/>
  <c r="AJ16" i="3" s="1"/>
  <c r="S16" i="3"/>
  <c r="AI16" i="3" s="1"/>
  <c r="R16" i="3"/>
  <c r="AH16" i="3" s="1"/>
  <c r="BA16" i="3" s="1"/>
  <c r="Q16" i="3"/>
  <c r="AA15" i="3"/>
  <c r="Z15" i="3"/>
  <c r="Y15" i="3"/>
  <c r="X15" i="3"/>
  <c r="AM15" i="3" s="1"/>
  <c r="W15" i="3"/>
  <c r="AL15" i="3" s="1"/>
  <c r="V15" i="3"/>
  <c r="U15" i="3"/>
  <c r="AK15" i="3" s="1"/>
  <c r="T15" i="3"/>
  <c r="AJ15" i="3" s="1"/>
  <c r="S15" i="3"/>
  <c r="AI15" i="3" s="1"/>
  <c r="R15" i="3"/>
  <c r="AH15" i="3" s="1"/>
  <c r="BA15" i="3" s="1"/>
  <c r="Q15" i="3"/>
  <c r="AA14" i="3"/>
  <c r="Z14" i="3"/>
  <c r="Y14" i="3"/>
  <c r="X14" i="3"/>
  <c r="AM14" i="3" s="1"/>
  <c r="W14" i="3"/>
  <c r="AL14" i="3" s="1"/>
  <c r="V14" i="3"/>
  <c r="U14" i="3"/>
  <c r="AK14" i="3" s="1"/>
  <c r="T14" i="3"/>
  <c r="AJ14" i="3" s="1"/>
  <c r="S14" i="3"/>
  <c r="AI14" i="3" s="1"/>
  <c r="R14" i="3"/>
  <c r="AH14" i="3" s="1"/>
  <c r="Q14" i="3"/>
  <c r="AA13" i="3"/>
  <c r="Z13" i="3"/>
  <c r="Y13" i="3"/>
  <c r="X13" i="3"/>
  <c r="AM13" i="3" s="1"/>
  <c r="W13" i="3"/>
  <c r="AL13" i="3" s="1"/>
  <c r="V13" i="3"/>
  <c r="U13" i="3"/>
  <c r="AK13" i="3" s="1"/>
  <c r="T13" i="3"/>
  <c r="AJ13" i="3" s="1"/>
  <c r="S13" i="3"/>
  <c r="AI13" i="3" s="1"/>
  <c r="R13" i="3"/>
  <c r="AH13" i="3" s="1"/>
  <c r="BA13" i="3" s="1"/>
  <c r="Q13" i="3"/>
  <c r="AA12" i="3"/>
  <c r="Z12" i="3"/>
  <c r="Y12" i="3"/>
  <c r="X12" i="3"/>
  <c r="AM12" i="3" s="1"/>
  <c r="W12" i="3"/>
  <c r="AL12" i="3" s="1"/>
  <c r="V12" i="3"/>
  <c r="U12" i="3"/>
  <c r="AK12" i="3" s="1"/>
  <c r="T12" i="3"/>
  <c r="AJ12" i="3" s="1"/>
  <c r="S12" i="3"/>
  <c r="AI12" i="3" s="1"/>
  <c r="R12" i="3"/>
  <c r="AH12" i="3" s="1"/>
  <c r="BA12" i="3" s="1"/>
  <c r="Q12" i="3"/>
  <c r="AA11" i="3"/>
  <c r="Z11" i="3"/>
  <c r="Y11" i="3"/>
  <c r="X11" i="3"/>
  <c r="AM11" i="3" s="1"/>
  <c r="W11" i="3"/>
  <c r="AL11" i="3" s="1"/>
  <c r="V11" i="3"/>
  <c r="U11" i="3"/>
  <c r="AK11" i="3" s="1"/>
  <c r="T11" i="3"/>
  <c r="AJ11" i="3" s="1"/>
  <c r="S11" i="3"/>
  <c r="AI11" i="3" s="1"/>
  <c r="R11" i="3"/>
  <c r="AH11" i="3" s="1"/>
  <c r="BA11" i="3" s="1"/>
  <c r="Q11" i="3"/>
  <c r="AA10" i="3"/>
  <c r="Z10" i="3"/>
  <c r="Y10" i="3"/>
  <c r="X10" i="3"/>
  <c r="AM10" i="3" s="1"/>
  <c r="W10" i="3"/>
  <c r="AL10" i="3" s="1"/>
  <c r="V10" i="3"/>
  <c r="U10" i="3"/>
  <c r="AK10" i="3" s="1"/>
  <c r="T10" i="3"/>
  <c r="AJ10" i="3" s="1"/>
  <c r="S10" i="3"/>
  <c r="AI10" i="3" s="1"/>
  <c r="R10" i="3"/>
  <c r="AH10" i="3" s="1"/>
  <c r="Q10" i="3"/>
  <c r="AA9" i="3"/>
  <c r="Z9" i="3"/>
  <c r="Y9" i="3"/>
  <c r="X9" i="3"/>
  <c r="AM9" i="3" s="1"/>
  <c r="W9" i="3"/>
  <c r="AL9" i="3" s="1"/>
  <c r="V9" i="3"/>
  <c r="U9" i="3"/>
  <c r="AK9" i="3" s="1"/>
  <c r="T9" i="3"/>
  <c r="AJ9" i="3" s="1"/>
  <c r="S9" i="3"/>
  <c r="AI9" i="3" s="1"/>
  <c r="R9" i="3"/>
  <c r="AH9" i="3" s="1"/>
  <c r="BA9" i="3" s="1"/>
  <c r="Q9" i="3"/>
  <c r="AA8" i="3"/>
  <c r="Z8" i="3"/>
  <c r="Y8" i="3"/>
  <c r="X8" i="3"/>
  <c r="AM8" i="3" s="1"/>
  <c r="W8" i="3"/>
  <c r="AL8" i="3" s="1"/>
  <c r="V8" i="3"/>
  <c r="U8" i="3"/>
  <c r="AK8" i="3" s="1"/>
  <c r="T8" i="3"/>
  <c r="AJ8" i="3" s="1"/>
  <c r="S8" i="3"/>
  <c r="AI8" i="3" s="1"/>
  <c r="R8" i="3"/>
  <c r="AH8" i="3" s="1"/>
  <c r="BA8" i="3" s="1"/>
  <c r="Q8" i="3"/>
  <c r="AA7" i="3"/>
  <c r="Z7" i="3"/>
  <c r="Y7" i="3"/>
  <c r="X7" i="3"/>
  <c r="AM7" i="3" s="1"/>
  <c r="W7" i="3"/>
  <c r="AL7" i="3" s="1"/>
  <c r="V7" i="3"/>
  <c r="U7" i="3"/>
  <c r="AK7" i="3" s="1"/>
  <c r="T7" i="3"/>
  <c r="AJ7" i="3" s="1"/>
  <c r="S7" i="3"/>
  <c r="AI7" i="3" s="1"/>
  <c r="R7" i="3"/>
  <c r="AH7" i="3" s="1"/>
  <c r="BA7" i="3" s="1"/>
  <c r="Q7" i="3"/>
  <c r="AA6" i="3"/>
  <c r="Z6" i="3"/>
  <c r="Y6" i="3"/>
  <c r="X6" i="3"/>
  <c r="AM6" i="3" s="1"/>
  <c r="W6" i="3"/>
  <c r="AL6" i="3" s="1"/>
  <c r="V6" i="3"/>
  <c r="U6" i="3"/>
  <c r="AK6" i="3" s="1"/>
  <c r="T6" i="3"/>
  <c r="AJ6" i="3" s="1"/>
  <c r="S6" i="3"/>
  <c r="AI6" i="3" s="1"/>
  <c r="R6" i="3"/>
  <c r="AH6" i="3" s="1"/>
  <c r="Q6" i="3"/>
  <c r="AA5" i="3"/>
  <c r="Z5" i="3"/>
  <c r="Y5" i="3"/>
  <c r="X5" i="3"/>
  <c r="AM5" i="3" s="1"/>
  <c r="W5" i="3"/>
  <c r="AL5" i="3" s="1"/>
  <c r="V5" i="3"/>
  <c r="U5" i="3"/>
  <c r="AK5" i="3" s="1"/>
  <c r="T5" i="3"/>
  <c r="AJ5" i="3" s="1"/>
  <c r="S5" i="3"/>
  <c r="AI5" i="3" s="1"/>
  <c r="R5" i="3"/>
  <c r="AH5" i="3" s="1"/>
  <c r="BA5" i="3" s="1"/>
  <c r="Q5" i="3"/>
  <c r="AA4" i="3"/>
  <c r="Z4" i="3"/>
  <c r="Y4" i="3"/>
  <c r="X4" i="3"/>
  <c r="AM4" i="3" s="1"/>
  <c r="W4" i="3"/>
  <c r="AL4" i="3" s="1"/>
  <c r="V4" i="3"/>
  <c r="U4" i="3"/>
  <c r="AK4" i="3" s="1"/>
  <c r="T4" i="3"/>
  <c r="AJ4" i="3" s="1"/>
  <c r="S4" i="3"/>
  <c r="AI4" i="3" s="1"/>
  <c r="R4" i="3"/>
  <c r="AH4" i="3" s="1"/>
  <c r="BA4" i="3" s="1"/>
  <c r="Q4" i="3"/>
  <c r="AA3" i="3"/>
  <c r="Z3" i="3"/>
  <c r="Y3" i="3"/>
  <c r="X3" i="3"/>
  <c r="W3" i="3"/>
  <c r="V3" i="3"/>
  <c r="U3" i="3"/>
  <c r="T3" i="3"/>
  <c r="S3" i="3"/>
  <c r="R3" i="3"/>
  <c r="Q3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AG3" i="3" s="1"/>
  <c r="AG5" i="3" l="1"/>
  <c r="AG9" i="3"/>
  <c r="BB9" i="3"/>
  <c r="AG13" i="3"/>
  <c r="AG17" i="3"/>
  <c r="BB17" i="3"/>
  <c r="AG21" i="3"/>
  <c r="AG25" i="3"/>
  <c r="BB25" i="3"/>
  <c r="BA6" i="3"/>
  <c r="BA10" i="3"/>
  <c r="BA14" i="3"/>
  <c r="BA26" i="3" s="1"/>
  <c r="BA18" i="3"/>
  <c r="BA22" i="3"/>
  <c r="BA27" i="3"/>
  <c r="Q49" i="3"/>
  <c r="Y49" i="3"/>
  <c r="AJ45" i="3"/>
  <c r="T48" i="3"/>
  <c r="AJ48" i="3" s="1"/>
  <c r="AM45" i="3"/>
  <c r="X48" i="3"/>
  <c r="AM48" i="3" s="1"/>
  <c r="AW11" i="3"/>
  <c r="AW15" i="3"/>
  <c r="AW19" i="3"/>
  <c r="AW28" i="3"/>
  <c r="AW30" i="3"/>
  <c r="AR36" i="3"/>
  <c r="Z49" i="3"/>
  <c r="AK45" i="3"/>
  <c r="U48" i="3"/>
  <c r="AK48" i="3" s="1"/>
  <c r="W49" i="3"/>
  <c r="AH45" i="3"/>
  <c r="BA45" i="3" s="1"/>
  <c r="R48" i="3"/>
  <c r="AH48" i="3" s="1"/>
  <c r="BA48" i="3" s="1"/>
  <c r="V48" i="3"/>
  <c r="V49" i="3" s="1"/>
  <c r="Z48" i="3"/>
  <c r="AR38" i="3"/>
  <c r="Q26" i="3"/>
  <c r="Y26" i="3"/>
  <c r="P48" i="3"/>
  <c r="X49" i="3"/>
  <c r="BA36" i="3"/>
  <c r="AI45" i="3"/>
  <c r="S48" i="3"/>
  <c r="AI48" i="3" s="1"/>
  <c r="AL45" i="3"/>
  <c r="W48" i="3"/>
  <c r="AL48" i="3" s="1"/>
  <c r="AA48" i="3"/>
  <c r="AA49" i="3" s="1"/>
  <c r="AW43" i="3"/>
  <c r="P26" i="3"/>
  <c r="AH3" i="3"/>
  <c r="BA3" i="3" s="1"/>
  <c r="R26" i="3"/>
  <c r="V26" i="3"/>
  <c r="Z26" i="3"/>
  <c r="AJ30" i="3"/>
  <c r="AM30" i="3"/>
  <c r="BA32" i="3"/>
  <c r="BA40" i="3"/>
  <c r="BA44" i="3"/>
  <c r="AR7" i="3"/>
  <c r="AR11" i="3"/>
  <c r="AR15" i="3"/>
  <c r="AR19" i="3"/>
  <c r="AR23" i="3"/>
  <c r="AR28" i="3"/>
  <c r="AW33" i="3"/>
  <c r="AR35" i="3"/>
  <c r="AR42" i="3"/>
  <c r="AW45" i="3"/>
  <c r="AW47" i="3"/>
  <c r="AL30" i="3"/>
  <c r="AI3" i="3"/>
  <c r="S26" i="3"/>
  <c r="AL3" i="3"/>
  <c r="W26" i="3"/>
  <c r="AA26" i="3"/>
  <c r="AK30" i="3"/>
  <c r="AR5" i="3"/>
  <c r="AR9" i="3"/>
  <c r="AR13" i="3"/>
  <c r="AR17" i="3"/>
  <c r="AR21" i="3"/>
  <c r="AR25" i="3"/>
  <c r="AR34" i="3"/>
  <c r="AR41" i="3"/>
  <c r="AK3" i="3"/>
  <c r="U26" i="3"/>
  <c r="AI30" i="3"/>
  <c r="AJ3" i="3"/>
  <c r="T26" i="3"/>
  <c r="AM3" i="3"/>
  <c r="X26" i="3"/>
  <c r="AH30" i="3"/>
  <c r="BA30" i="3" s="1"/>
  <c r="BA46" i="3"/>
  <c r="AW4" i="3"/>
  <c r="AW5" i="3"/>
  <c r="AW6" i="3"/>
  <c r="AW8" i="3"/>
  <c r="AW9" i="3"/>
  <c r="AW10" i="3"/>
  <c r="AW12" i="3"/>
  <c r="AW13" i="3"/>
  <c r="AW14" i="3"/>
  <c r="AW16" i="3"/>
  <c r="AW17" i="3"/>
  <c r="AW18" i="3"/>
  <c r="AW20" i="3"/>
  <c r="AW21" i="3"/>
  <c r="AW22" i="3"/>
  <c r="AW24" i="3"/>
  <c r="AW25" i="3"/>
  <c r="AW27" i="3"/>
  <c r="AW29" i="3"/>
  <c r="AR32" i="3"/>
  <c r="AW35" i="3"/>
  <c r="AR40" i="3"/>
  <c r="AR44" i="3"/>
  <c r="AR46" i="3"/>
  <c r="AV5" i="3"/>
  <c r="AQ5" i="3"/>
  <c r="AV13" i="3"/>
  <c r="AQ13" i="3"/>
  <c r="AV25" i="3"/>
  <c r="AX25" i="3" s="1"/>
  <c r="AY25" i="3" s="1"/>
  <c r="AQ25" i="3"/>
  <c r="AS25" i="3" s="1"/>
  <c r="AT25" i="3" s="1"/>
  <c r="AU25" i="3" s="1"/>
  <c r="AV9" i="3"/>
  <c r="AX9" i="3" s="1"/>
  <c r="AY9" i="3" s="1"/>
  <c r="AQ9" i="3"/>
  <c r="AS9" i="3" s="1"/>
  <c r="AT9" i="3" s="1"/>
  <c r="AU9" i="3" s="1"/>
  <c r="AV21" i="3"/>
  <c r="AQ21" i="3"/>
  <c r="AV17" i="3"/>
  <c r="AX17" i="3" s="1"/>
  <c r="AY17" i="3" s="1"/>
  <c r="AZ17" i="3" s="1"/>
  <c r="AQ17" i="3"/>
  <c r="AS17" i="3" s="1"/>
  <c r="AT17" i="3" s="1"/>
  <c r="AU17" i="3" s="1"/>
  <c r="AG31" i="3"/>
  <c r="AG43" i="3"/>
  <c r="AG28" i="3"/>
  <c r="AG32" i="3"/>
  <c r="AG36" i="3"/>
  <c r="AG40" i="3"/>
  <c r="AG44" i="3"/>
  <c r="AG7" i="3"/>
  <c r="AG11" i="3"/>
  <c r="AG15" i="3"/>
  <c r="AG19" i="3"/>
  <c r="AG23" i="3"/>
  <c r="AR37" i="3"/>
  <c r="AR45" i="3"/>
  <c r="AG35" i="3"/>
  <c r="AG47" i="3"/>
  <c r="AG29" i="3"/>
  <c r="AG33" i="3"/>
  <c r="AG37" i="3"/>
  <c r="AG41" i="3"/>
  <c r="AG45" i="3"/>
  <c r="AR4" i="3"/>
  <c r="AR6" i="3"/>
  <c r="AR8" i="3"/>
  <c r="AR10" i="3"/>
  <c r="AR12" i="3"/>
  <c r="AR14" i="3"/>
  <c r="AR16" i="3"/>
  <c r="AR18" i="3"/>
  <c r="AR20" i="3"/>
  <c r="AR22" i="3"/>
  <c r="AR24" i="3"/>
  <c r="AR27" i="3"/>
  <c r="AR29" i="3"/>
  <c r="AR31" i="3"/>
  <c r="AR33" i="3"/>
  <c r="AR39" i="3"/>
  <c r="AR47" i="3"/>
  <c r="AG39" i="3"/>
  <c r="AZ25" i="3"/>
  <c r="AG30" i="3"/>
  <c r="AG34" i="3"/>
  <c r="AG38" i="3"/>
  <c r="AG42" i="3"/>
  <c r="AG46" i="3"/>
  <c r="AG4" i="3"/>
  <c r="AG6" i="3"/>
  <c r="AG8" i="3"/>
  <c r="AG10" i="3"/>
  <c r="AG12" i="3"/>
  <c r="AG14" i="3"/>
  <c r="AG16" i="3"/>
  <c r="AG18" i="3"/>
  <c r="AG20" i="3"/>
  <c r="AG22" i="3"/>
  <c r="AG24" i="3"/>
  <c r="AG27" i="3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Q3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3" i="2"/>
  <c r="AO69" i="2"/>
  <c r="AO68" i="2"/>
  <c r="AO67" i="2"/>
  <c r="AX67" i="2" s="1"/>
  <c r="AO66" i="2"/>
  <c r="AX66" i="2" s="1"/>
  <c r="AO65" i="2"/>
  <c r="AO64" i="2"/>
  <c r="AO63" i="2"/>
  <c r="AX63" i="2" s="1"/>
  <c r="AO62" i="2"/>
  <c r="AX62" i="2" s="1"/>
  <c r="AO61" i="2"/>
  <c r="AO60" i="2"/>
  <c r="AO59" i="2"/>
  <c r="AX59" i="2" s="1"/>
  <c r="AO58" i="2"/>
  <c r="AX58" i="2" s="1"/>
  <c r="AO57" i="2"/>
  <c r="AO56" i="2"/>
  <c r="AO55" i="2"/>
  <c r="AX55" i="2" s="1"/>
  <c r="AO54" i="2"/>
  <c r="AX54" i="2" s="1"/>
  <c r="AO53" i="2"/>
  <c r="AO52" i="2"/>
  <c r="AO51" i="2"/>
  <c r="AX51" i="2" s="1"/>
  <c r="AO50" i="2"/>
  <c r="AO49" i="2"/>
  <c r="AO48" i="2"/>
  <c r="AO47" i="2"/>
  <c r="AX47" i="2" s="1"/>
  <c r="AO46" i="2"/>
  <c r="AO45" i="2"/>
  <c r="AO44" i="2"/>
  <c r="AO43" i="2"/>
  <c r="AX43" i="2" s="1"/>
  <c r="AO42" i="2"/>
  <c r="AO41" i="2"/>
  <c r="AO40" i="2"/>
  <c r="AO39" i="2"/>
  <c r="AX39" i="2" s="1"/>
  <c r="AO38" i="2"/>
  <c r="AO37" i="2"/>
  <c r="AO36" i="2"/>
  <c r="AO35" i="2"/>
  <c r="AX35" i="2" s="1"/>
  <c r="AO34" i="2"/>
  <c r="AO33" i="2"/>
  <c r="AO32" i="2"/>
  <c r="AO31" i="2"/>
  <c r="AX31" i="2" s="1"/>
  <c r="AO30" i="2"/>
  <c r="AO29" i="2"/>
  <c r="AO28" i="2"/>
  <c r="AO27" i="2"/>
  <c r="AX27" i="2" s="1"/>
  <c r="AO26" i="2"/>
  <c r="AO25" i="2"/>
  <c r="AO24" i="2"/>
  <c r="AO23" i="2"/>
  <c r="AX23" i="2" s="1"/>
  <c r="AO22" i="2"/>
  <c r="AO21" i="2"/>
  <c r="AO20" i="2"/>
  <c r="AO19" i="2"/>
  <c r="AX19" i="2" s="1"/>
  <c r="AO18" i="2"/>
  <c r="AO17" i="2"/>
  <c r="AO16" i="2"/>
  <c r="AO15" i="2"/>
  <c r="AX15" i="2" s="1"/>
  <c r="AO14" i="2"/>
  <c r="AO13" i="2"/>
  <c r="AO12" i="2"/>
  <c r="AO11" i="2"/>
  <c r="AX11" i="2" s="1"/>
  <c r="AO10" i="2"/>
  <c r="AO9" i="2"/>
  <c r="AO8" i="2"/>
  <c r="AO7" i="2"/>
  <c r="AX7" i="2" s="1"/>
  <c r="AO6" i="2"/>
  <c r="AO5" i="2"/>
  <c r="AO4" i="2"/>
  <c r="AO3" i="2"/>
  <c r="AX3" i="2" s="1"/>
  <c r="AN69" i="2"/>
  <c r="AS69" i="2" s="1"/>
  <c r="AN68" i="2"/>
  <c r="AN67" i="2"/>
  <c r="AN66" i="2"/>
  <c r="AS66" i="2" s="1"/>
  <c r="AN65" i="2"/>
  <c r="AS65" i="2" s="1"/>
  <c r="AN64" i="2"/>
  <c r="AN63" i="2"/>
  <c r="AN62" i="2"/>
  <c r="AS62" i="2" s="1"/>
  <c r="AN61" i="2"/>
  <c r="AS61" i="2" s="1"/>
  <c r="AN60" i="2"/>
  <c r="AN59" i="2"/>
  <c r="AN58" i="2"/>
  <c r="AS58" i="2" s="1"/>
  <c r="AN57" i="2"/>
  <c r="AS57" i="2" s="1"/>
  <c r="AN56" i="2"/>
  <c r="AN55" i="2"/>
  <c r="AN54" i="2"/>
  <c r="AS54" i="2" s="1"/>
  <c r="AN53" i="2"/>
  <c r="AS53" i="2" s="1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S15" i="2" s="1"/>
  <c r="AN14" i="2"/>
  <c r="AN13" i="2"/>
  <c r="AN12" i="2"/>
  <c r="AN11" i="2"/>
  <c r="AS11" i="2" s="1"/>
  <c r="AN10" i="2"/>
  <c r="AN9" i="2"/>
  <c r="AN8" i="2"/>
  <c r="AN7" i="2"/>
  <c r="AS7" i="2" s="1"/>
  <c r="AN6" i="2"/>
  <c r="AN5" i="2"/>
  <c r="AN4" i="2"/>
  <c r="AS3" i="2"/>
  <c r="AS4" i="2" l="1"/>
  <c r="AS8" i="2"/>
  <c r="AS12" i="2"/>
  <c r="AS16" i="2"/>
  <c r="AS5" i="2"/>
  <c r="AS13" i="2"/>
  <c r="AS21" i="2"/>
  <c r="AS29" i="2"/>
  <c r="AS33" i="2"/>
  <c r="AS37" i="2"/>
  <c r="AS41" i="2"/>
  <c r="AS45" i="2"/>
  <c r="AS49" i="2"/>
  <c r="AX6" i="2"/>
  <c r="AX10" i="2"/>
  <c r="AX14" i="2"/>
  <c r="AX18" i="2"/>
  <c r="AX22" i="2"/>
  <c r="AX26" i="2"/>
  <c r="AX30" i="2"/>
  <c r="AX34" i="2"/>
  <c r="AX38" i="2"/>
  <c r="AX42" i="2"/>
  <c r="AX46" i="2"/>
  <c r="AX50" i="2"/>
  <c r="AS9" i="2"/>
  <c r="AS17" i="2"/>
  <c r="AS25" i="2"/>
  <c r="AS6" i="2"/>
  <c r="AS10" i="2"/>
  <c r="AS14" i="2"/>
  <c r="AS18" i="2"/>
  <c r="AS34" i="2"/>
  <c r="AS38" i="2"/>
  <c r="AS42" i="2"/>
  <c r="AS46" i="2"/>
  <c r="AS50" i="2"/>
  <c r="AS26" i="2"/>
  <c r="AS30" i="2"/>
  <c r="AS19" i="2"/>
  <c r="AS23" i="2"/>
  <c r="AS27" i="2"/>
  <c r="AS31" i="2"/>
  <c r="AS35" i="2"/>
  <c r="AS39" i="2"/>
  <c r="AS43" i="2"/>
  <c r="AS47" i="2"/>
  <c r="AS51" i="2"/>
  <c r="AS55" i="2"/>
  <c r="AS59" i="2"/>
  <c r="AS63" i="2"/>
  <c r="AS67" i="2"/>
  <c r="AX4" i="2"/>
  <c r="AX8" i="2"/>
  <c r="AX12" i="2"/>
  <c r="AX16" i="2"/>
  <c r="AX20" i="2"/>
  <c r="AX24" i="2"/>
  <c r="AX28" i="2"/>
  <c r="AX32" i="2"/>
  <c r="AX36" i="2"/>
  <c r="AX40" i="2"/>
  <c r="AX44" i="2"/>
  <c r="AX48" i="2"/>
  <c r="AX52" i="2"/>
  <c r="AX56" i="2"/>
  <c r="AX60" i="2"/>
  <c r="AX64" i="2"/>
  <c r="AX68" i="2"/>
  <c r="AS22" i="2"/>
  <c r="AS20" i="2"/>
  <c r="AS24" i="2"/>
  <c r="AS28" i="2"/>
  <c r="AS32" i="2"/>
  <c r="AS36" i="2"/>
  <c r="AS40" i="2"/>
  <c r="AS44" i="2"/>
  <c r="AS48" i="2"/>
  <c r="AS52" i="2"/>
  <c r="AS56" i="2"/>
  <c r="AS60" i="2"/>
  <c r="AS64" i="2"/>
  <c r="AS68" i="2"/>
  <c r="AX5" i="2"/>
  <c r="AX9" i="2"/>
  <c r="AX13" i="2"/>
  <c r="AX17" i="2"/>
  <c r="AX21" i="2"/>
  <c r="AX25" i="2"/>
  <c r="AX29" i="2"/>
  <c r="AX33" i="2"/>
  <c r="AX37" i="2"/>
  <c r="AX41" i="2"/>
  <c r="AX45" i="2"/>
  <c r="AX49" i="2"/>
  <c r="AX53" i="2"/>
  <c r="AX57" i="2"/>
  <c r="AX61" i="2"/>
  <c r="AX65" i="2"/>
  <c r="AX69" i="2"/>
  <c r="R49" i="3"/>
  <c r="AG48" i="3"/>
  <c r="AS13" i="3"/>
  <c r="AT13" i="3" s="1"/>
  <c r="AU13" i="3" s="1"/>
  <c r="AV3" i="3"/>
  <c r="AX3" i="3" s="1"/>
  <c r="AY3" i="3" s="1"/>
  <c r="BB3" i="3" s="1"/>
  <c r="BA49" i="3"/>
  <c r="AQ3" i="3"/>
  <c r="AS3" i="3" s="1"/>
  <c r="AT3" i="3" s="1"/>
  <c r="AU3" i="3" s="1"/>
  <c r="T49" i="3"/>
  <c r="S49" i="3"/>
  <c r="U49" i="3"/>
  <c r="P49" i="3"/>
  <c r="AZ3" i="3"/>
  <c r="AX13" i="3"/>
  <c r="AY13" i="3" s="1"/>
  <c r="AS21" i="3"/>
  <c r="AT21" i="3" s="1"/>
  <c r="AU21" i="3" s="1"/>
  <c r="AS5" i="3"/>
  <c r="AT5" i="3" s="1"/>
  <c r="AU5" i="3" s="1"/>
  <c r="AX21" i="3"/>
  <c r="AY21" i="3" s="1"/>
  <c r="BB21" i="3" s="1"/>
  <c r="AX5" i="3"/>
  <c r="AY5" i="3" s="1"/>
  <c r="BB5" i="3" s="1"/>
  <c r="AV46" i="3"/>
  <c r="AX46" i="3" s="1"/>
  <c r="AY46" i="3" s="1"/>
  <c r="AQ46" i="3"/>
  <c r="AS46" i="3" s="1"/>
  <c r="AT46" i="3" s="1"/>
  <c r="AU46" i="3" s="1"/>
  <c r="AV38" i="3"/>
  <c r="AX38" i="3" s="1"/>
  <c r="AY38" i="3" s="1"/>
  <c r="AQ38" i="3"/>
  <c r="AS38" i="3" s="1"/>
  <c r="AT38" i="3" s="1"/>
  <c r="AU38" i="3" s="1"/>
  <c r="AV20" i="3"/>
  <c r="AX20" i="3" s="1"/>
  <c r="AY20" i="3" s="1"/>
  <c r="BB20" i="3" s="1"/>
  <c r="AQ20" i="3"/>
  <c r="AS20" i="3" s="1"/>
  <c r="AT20" i="3" s="1"/>
  <c r="AU20" i="3" s="1"/>
  <c r="AV12" i="3"/>
  <c r="AX12" i="3" s="1"/>
  <c r="AY12" i="3" s="1"/>
  <c r="BB12" i="3" s="1"/>
  <c r="AQ12" i="3"/>
  <c r="AS12" i="3" s="1"/>
  <c r="AT12" i="3" s="1"/>
  <c r="AU12" i="3" s="1"/>
  <c r="AV4" i="3"/>
  <c r="AX4" i="3" s="1"/>
  <c r="AY4" i="3" s="1"/>
  <c r="AQ4" i="3"/>
  <c r="AS4" i="3" s="1"/>
  <c r="AT4" i="3" s="1"/>
  <c r="AU4" i="3" s="1"/>
  <c r="AV47" i="3"/>
  <c r="AX47" i="3" s="1"/>
  <c r="AY47" i="3" s="1"/>
  <c r="AQ47" i="3"/>
  <c r="AS47" i="3" s="1"/>
  <c r="AT47" i="3" s="1"/>
  <c r="AU47" i="3" s="1"/>
  <c r="AV35" i="3"/>
  <c r="AX35" i="3" s="1"/>
  <c r="AY35" i="3" s="1"/>
  <c r="AQ35" i="3"/>
  <c r="AS35" i="3" s="1"/>
  <c r="AT35" i="3" s="1"/>
  <c r="AU35" i="3" s="1"/>
  <c r="AV19" i="3"/>
  <c r="AX19" i="3" s="1"/>
  <c r="AY19" i="3" s="1"/>
  <c r="BB19" i="3" s="1"/>
  <c r="AQ19" i="3"/>
  <c r="AS19" i="3" s="1"/>
  <c r="AT19" i="3" s="1"/>
  <c r="AU19" i="3" s="1"/>
  <c r="AV18" i="3"/>
  <c r="AX18" i="3" s="1"/>
  <c r="AY18" i="3" s="1"/>
  <c r="BB18" i="3" s="1"/>
  <c r="AQ18" i="3"/>
  <c r="AS18" i="3" s="1"/>
  <c r="AT18" i="3" s="1"/>
  <c r="AU18" i="3" s="1"/>
  <c r="AV42" i="3"/>
  <c r="AX42" i="3" s="1"/>
  <c r="AY42" i="3" s="1"/>
  <c r="AQ42" i="3"/>
  <c r="AS42" i="3" s="1"/>
  <c r="AT42" i="3" s="1"/>
  <c r="AU42" i="3" s="1"/>
  <c r="AV30" i="3"/>
  <c r="AX30" i="3" s="1"/>
  <c r="AY30" i="3" s="1"/>
  <c r="AQ30" i="3"/>
  <c r="AS30" i="3" s="1"/>
  <c r="AT30" i="3" s="1"/>
  <c r="AV10" i="3"/>
  <c r="AX10" i="3" s="1"/>
  <c r="AY10" i="3" s="1"/>
  <c r="BB10" i="3" s="1"/>
  <c r="AQ10" i="3"/>
  <c r="AS10" i="3" s="1"/>
  <c r="AT10" i="3" s="1"/>
  <c r="AU10" i="3" s="1"/>
  <c r="AV34" i="3"/>
  <c r="AX34" i="3" s="1"/>
  <c r="AY34" i="3" s="1"/>
  <c r="AQ34" i="3"/>
  <c r="AS34" i="3" s="1"/>
  <c r="AT34" i="3" s="1"/>
  <c r="AU34" i="3" s="1"/>
  <c r="AV24" i="3"/>
  <c r="AX24" i="3" s="1"/>
  <c r="AY24" i="3" s="1"/>
  <c r="BB24" i="3" s="1"/>
  <c r="AQ24" i="3"/>
  <c r="AS24" i="3" s="1"/>
  <c r="AT24" i="3" s="1"/>
  <c r="AU24" i="3" s="1"/>
  <c r="AV16" i="3"/>
  <c r="AX16" i="3" s="1"/>
  <c r="AY16" i="3" s="1"/>
  <c r="BB16" i="3" s="1"/>
  <c r="AQ16" i="3"/>
  <c r="AS16" i="3" s="1"/>
  <c r="AT16" i="3" s="1"/>
  <c r="AU16" i="3" s="1"/>
  <c r="AV8" i="3"/>
  <c r="AX8" i="3" s="1"/>
  <c r="AY8" i="3" s="1"/>
  <c r="BB8" i="3" s="1"/>
  <c r="AQ8" i="3"/>
  <c r="AS8" i="3" s="1"/>
  <c r="AT8" i="3" s="1"/>
  <c r="AU8" i="3" s="1"/>
  <c r="AZ9" i="3"/>
  <c r="AV45" i="3"/>
  <c r="AX45" i="3" s="1"/>
  <c r="AY45" i="3" s="1"/>
  <c r="AQ45" i="3"/>
  <c r="AS45" i="3" s="1"/>
  <c r="AT45" i="3" s="1"/>
  <c r="AU45" i="3" s="1"/>
  <c r="AV41" i="3"/>
  <c r="AX41" i="3" s="1"/>
  <c r="AY41" i="3" s="1"/>
  <c r="AQ41" i="3"/>
  <c r="AS41" i="3" s="1"/>
  <c r="AT41" i="3" s="1"/>
  <c r="AU41" i="3" s="1"/>
  <c r="AV37" i="3"/>
  <c r="AX37" i="3" s="1"/>
  <c r="AY37" i="3" s="1"/>
  <c r="AQ37" i="3"/>
  <c r="AS37" i="3" s="1"/>
  <c r="AT37" i="3" s="1"/>
  <c r="AU37" i="3" s="1"/>
  <c r="AV33" i="3"/>
  <c r="AX33" i="3" s="1"/>
  <c r="AY33" i="3" s="1"/>
  <c r="AQ33" i="3"/>
  <c r="AS33" i="3" s="1"/>
  <c r="AT33" i="3" s="1"/>
  <c r="AU33" i="3" s="1"/>
  <c r="AV29" i="3"/>
  <c r="AX29" i="3" s="1"/>
  <c r="AY29" i="3" s="1"/>
  <c r="AQ29" i="3"/>
  <c r="AS29" i="3" s="1"/>
  <c r="AT29" i="3" s="1"/>
  <c r="AU29" i="3" s="1"/>
  <c r="AV11" i="3"/>
  <c r="AX11" i="3" s="1"/>
  <c r="AY11" i="3" s="1"/>
  <c r="BB11" i="3" s="1"/>
  <c r="AQ11" i="3"/>
  <c r="AS11" i="3" s="1"/>
  <c r="AT11" i="3" s="1"/>
  <c r="AU11" i="3" s="1"/>
  <c r="AV43" i="3"/>
  <c r="AX43" i="3" s="1"/>
  <c r="AY43" i="3" s="1"/>
  <c r="AQ43" i="3"/>
  <c r="AS43" i="3" s="1"/>
  <c r="AT43" i="3" s="1"/>
  <c r="AU43" i="3" s="1"/>
  <c r="AV31" i="3"/>
  <c r="AX31" i="3" s="1"/>
  <c r="AY31" i="3" s="1"/>
  <c r="AQ31" i="3"/>
  <c r="AS31" i="3" s="1"/>
  <c r="AT31" i="3" s="1"/>
  <c r="AU31" i="3" s="1"/>
  <c r="AV27" i="3"/>
  <c r="AX27" i="3" s="1"/>
  <c r="AY27" i="3" s="1"/>
  <c r="AQ27" i="3"/>
  <c r="AS27" i="3" s="1"/>
  <c r="AT27" i="3" s="1"/>
  <c r="AU27" i="3" s="1"/>
  <c r="AV15" i="3"/>
  <c r="AX15" i="3" s="1"/>
  <c r="AY15" i="3" s="1"/>
  <c r="BB15" i="3" s="1"/>
  <c r="AQ15" i="3"/>
  <c r="AS15" i="3" s="1"/>
  <c r="AT15" i="3" s="1"/>
  <c r="AU15" i="3" s="1"/>
  <c r="AV22" i="3"/>
  <c r="AX22" i="3" s="1"/>
  <c r="AY22" i="3" s="1"/>
  <c r="BB22" i="3" s="1"/>
  <c r="AQ22" i="3"/>
  <c r="AS22" i="3" s="1"/>
  <c r="AT22" i="3" s="1"/>
  <c r="AU22" i="3" s="1"/>
  <c r="AV14" i="3"/>
  <c r="AX14" i="3" s="1"/>
  <c r="AY14" i="3" s="1"/>
  <c r="BB14" i="3" s="1"/>
  <c r="AQ14" i="3"/>
  <c r="AS14" i="3" s="1"/>
  <c r="AT14" i="3" s="1"/>
  <c r="AU14" i="3" s="1"/>
  <c r="AV6" i="3"/>
  <c r="AX6" i="3" s="1"/>
  <c r="AY6" i="3" s="1"/>
  <c r="BB6" i="3" s="1"/>
  <c r="AQ6" i="3"/>
  <c r="AS6" i="3" s="1"/>
  <c r="AT6" i="3" s="1"/>
  <c r="AU6" i="3" s="1"/>
  <c r="AV39" i="3"/>
  <c r="AX39" i="3" s="1"/>
  <c r="AY39" i="3" s="1"/>
  <c r="AQ39" i="3"/>
  <c r="AS39" i="3" s="1"/>
  <c r="AT39" i="3" s="1"/>
  <c r="AU39" i="3" s="1"/>
  <c r="AV23" i="3"/>
  <c r="AX23" i="3" s="1"/>
  <c r="AY23" i="3" s="1"/>
  <c r="BB23" i="3" s="1"/>
  <c r="AQ23" i="3"/>
  <c r="AS23" i="3" s="1"/>
  <c r="AT23" i="3" s="1"/>
  <c r="AU23" i="3" s="1"/>
  <c r="AV7" i="3"/>
  <c r="AX7" i="3" s="1"/>
  <c r="AY7" i="3" s="1"/>
  <c r="BB7" i="3" s="1"/>
  <c r="AQ7" i="3"/>
  <c r="AS7" i="3" s="1"/>
  <c r="AT7" i="3" s="1"/>
  <c r="AU7" i="3" s="1"/>
  <c r="AV44" i="3"/>
  <c r="AX44" i="3" s="1"/>
  <c r="AY44" i="3" s="1"/>
  <c r="AQ44" i="3"/>
  <c r="AS44" i="3" s="1"/>
  <c r="AT44" i="3" s="1"/>
  <c r="AU44" i="3" s="1"/>
  <c r="AV40" i="3"/>
  <c r="AX40" i="3" s="1"/>
  <c r="AY40" i="3" s="1"/>
  <c r="AQ40" i="3"/>
  <c r="AS40" i="3" s="1"/>
  <c r="AT40" i="3" s="1"/>
  <c r="AU40" i="3" s="1"/>
  <c r="AV36" i="3"/>
  <c r="AX36" i="3" s="1"/>
  <c r="AY36" i="3" s="1"/>
  <c r="AQ36" i="3"/>
  <c r="AS36" i="3" s="1"/>
  <c r="AT36" i="3" s="1"/>
  <c r="AU36" i="3" s="1"/>
  <c r="AV32" i="3"/>
  <c r="AX32" i="3" s="1"/>
  <c r="AY32" i="3" s="1"/>
  <c r="AQ32" i="3"/>
  <c r="AS32" i="3" s="1"/>
  <c r="AT32" i="3" s="1"/>
  <c r="AU32" i="3" s="1"/>
  <c r="AV28" i="3"/>
  <c r="AX28" i="3" s="1"/>
  <c r="AY28" i="3" s="1"/>
  <c r="AQ28" i="3"/>
  <c r="AS28" i="3" s="1"/>
  <c r="AT28" i="3" s="1"/>
  <c r="AU28" i="3" s="1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A69" i="2"/>
  <c r="Z69" i="2"/>
  <c r="Y69" i="2"/>
  <c r="X69" i="2"/>
  <c r="AM69" i="2" s="1"/>
  <c r="W69" i="2"/>
  <c r="AL69" i="2" s="1"/>
  <c r="V69" i="2"/>
  <c r="U69" i="2"/>
  <c r="AK69" i="2" s="1"/>
  <c r="T69" i="2"/>
  <c r="AJ69" i="2" s="1"/>
  <c r="S69" i="2"/>
  <c r="AI69" i="2" s="1"/>
  <c r="R69" i="2"/>
  <c r="AH69" i="2" s="1"/>
  <c r="Q69" i="2"/>
  <c r="AA68" i="2"/>
  <c r="Z68" i="2"/>
  <c r="Y68" i="2"/>
  <c r="X68" i="2"/>
  <c r="AM68" i="2" s="1"/>
  <c r="W68" i="2"/>
  <c r="AL68" i="2" s="1"/>
  <c r="V68" i="2"/>
  <c r="U68" i="2"/>
  <c r="AK68" i="2" s="1"/>
  <c r="T68" i="2"/>
  <c r="AJ68" i="2" s="1"/>
  <c r="S68" i="2"/>
  <c r="AI68" i="2" s="1"/>
  <c r="R68" i="2"/>
  <c r="AH68" i="2" s="1"/>
  <c r="Q68" i="2"/>
  <c r="AA67" i="2"/>
  <c r="Z67" i="2"/>
  <c r="Y67" i="2"/>
  <c r="X67" i="2"/>
  <c r="AM67" i="2" s="1"/>
  <c r="W67" i="2"/>
  <c r="AL67" i="2" s="1"/>
  <c r="V67" i="2"/>
  <c r="U67" i="2"/>
  <c r="AK67" i="2" s="1"/>
  <c r="T67" i="2"/>
  <c r="AJ67" i="2" s="1"/>
  <c r="S67" i="2"/>
  <c r="AI67" i="2" s="1"/>
  <c r="R67" i="2"/>
  <c r="AH67" i="2" s="1"/>
  <c r="Q67" i="2"/>
  <c r="AA66" i="2"/>
  <c r="Z66" i="2"/>
  <c r="Y66" i="2"/>
  <c r="X66" i="2"/>
  <c r="AM66" i="2" s="1"/>
  <c r="W66" i="2"/>
  <c r="AL66" i="2" s="1"/>
  <c r="V66" i="2"/>
  <c r="U66" i="2"/>
  <c r="AK66" i="2" s="1"/>
  <c r="T66" i="2"/>
  <c r="AJ66" i="2" s="1"/>
  <c r="S66" i="2"/>
  <c r="AI66" i="2" s="1"/>
  <c r="R66" i="2"/>
  <c r="AH66" i="2" s="1"/>
  <c r="Q66" i="2"/>
  <c r="AA65" i="2"/>
  <c r="Z65" i="2"/>
  <c r="Y65" i="2"/>
  <c r="X65" i="2"/>
  <c r="AM65" i="2" s="1"/>
  <c r="W65" i="2"/>
  <c r="AL65" i="2" s="1"/>
  <c r="V65" i="2"/>
  <c r="U65" i="2"/>
  <c r="AK65" i="2" s="1"/>
  <c r="T65" i="2"/>
  <c r="AJ65" i="2" s="1"/>
  <c r="S65" i="2"/>
  <c r="AI65" i="2" s="1"/>
  <c r="R65" i="2"/>
  <c r="AH65" i="2" s="1"/>
  <c r="Q65" i="2"/>
  <c r="AA64" i="2"/>
  <c r="Z64" i="2"/>
  <c r="Y64" i="2"/>
  <c r="X64" i="2"/>
  <c r="AM64" i="2" s="1"/>
  <c r="W64" i="2"/>
  <c r="AL64" i="2" s="1"/>
  <c r="V64" i="2"/>
  <c r="U64" i="2"/>
  <c r="AK64" i="2" s="1"/>
  <c r="T64" i="2"/>
  <c r="AJ64" i="2" s="1"/>
  <c r="S64" i="2"/>
  <c r="AI64" i="2" s="1"/>
  <c r="R64" i="2"/>
  <c r="AH64" i="2" s="1"/>
  <c r="Q64" i="2"/>
  <c r="AA63" i="2"/>
  <c r="Z63" i="2"/>
  <c r="Y63" i="2"/>
  <c r="X63" i="2"/>
  <c r="AM63" i="2" s="1"/>
  <c r="W63" i="2"/>
  <c r="AL63" i="2" s="1"/>
  <c r="V63" i="2"/>
  <c r="U63" i="2"/>
  <c r="AK63" i="2" s="1"/>
  <c r="T63" i="2"/>
  <c r="AJ63" i="2" s="1"/>
  <c r="S63" i="2"/>
  <c r="AI63" i="2" s="1"/>
  <c r="R63" i="2"/>
  <c r="AH63" i="2" s="1"/>
  <c r="Q63" i="2"/>
  <c r="AA62" i="2"/>
  <c r="Z62" i="2"/>
  <c r="Y62" i="2"/>
  <c r="X62" i="2"/>
  <c r="AM62" i="2" s="1"/>
  <c r="W62" i="2"/>
  <c r="AL62" i="2" s="1"/>
  <c r="V62" i="2"/>
  <c r="U62" i="2"/>
  <c r="AK62" i="2" s="1"/>
  <c r="T62" i="2"/>
  <c r="AJ62" i="2" s="1"/>
  <c r="S62" i="2"/>
  <c r="AI62" i="2" s="1"/>
  <c r="R62" i="2"/>
  <c r="AH62" i="2" s="1"/>
  <c r="Q62" i="2"/>
  <c r="AA61" i="2"/>
  <c r="Z61" i="2"/>
  <c r="Y61" i="2"/>
  <c r="X61" i="2"/>
  <c r="AM61" i="2" s="1"/>
  <c r="W61" i="2"/>
  <c r="AL61" i="2" s="1"/>
  <c r="V61" i="2"/>
  <c r="U61" i="2"/>
  <c r="AK61" i="2" s="1"/>
  <c r="T61" i="2"/>
  <c r="AJ61" i="2" s="1"/>
  <c r="S61" i="2"/>
  <c r="AI61" i="2" s="1"/>
  <c r="R61" i="2"/>
  <c r="AH61" i="2" s="1"/>
  <c r="Q61" i="2"/>
  <c r="AA60" i="2"/>
  <c r="Z60" i="2"/>
  <c r="Y60" i="2"/>
  <c r="X60" i="2"/>
  <c r="AM60" i="2" s="1"/>
  <c r="W60" i="2"/>
  <c r="AL60" i="2" s="1"/>
  <c r="V60" i="2"/>
  <c r="U60" i="2"/>
  <c r="AK60" i="2" s="1"/>
  <c r="T60" i="2"/>
  <c r="AJ60" i="2" s="1"/>
  <c r="S60" i="2"/>
  <c r="AI60" i="2" s="1"/>
  <c r="R60" i="2"/>
  <c r="AH60" i="2" s="1"/>
  <c r="Q60" i="2"/>
  <c r="AA59" i="2"/>
  <c r="Z59" i="2"/>
  <c r="Y59" i="2"/>
  <c r="X59" i="2"/>
  <c r="AM59" i="2" s="1"/>
  <c r="W59" i="2"/>
  <c r="AL59" i="2" s="1"/>
  <c r="V59" i="2"/>
  <c r="U59" i="2"/>
  <c r="AK59" i="2" s="1"/>
  <c r="T59" i="2"/>
  <c r="AJ59" i="2" s="1"/>
  <c r="S59" i="2"/>
  <c r="AI59" i="2" s="1"/>
  <c r="R59" i="2"/>
  <c r="AH59" i="2" s="1"/>
  <c r="Q59" i="2"/>
  <c r="AA58" i="2"/>
  <c r="Z58" i="2"/>
  <c r="Y58" i="2"/>
  <c r="X58" i="2"/>
  <c r="AM58" i="2" s="1"/>
  <c r="W58" i="2"/>
  <c r="AL58" i="2" s="1"/>
  <c r="V58" i="2"/>
  <c r="U58" i="2"/>
  <c r="AK58" i="2" s="1"/>
  <c r="T58" i="2"/>
  <c r="AJ58" i="2" s="1"/>
  <c r="S58" i="2"/>
  <c r="AI58" i="2" s="1"/>
  <c r="R58" i="2"/>
  <c r="AH58" i="2" s="1"/>
  <c r="Q58" i="2"/>
  <c r="AA57" i="2"/>
  <c r="Z57" i="2"/>
  <c r="Y57" i="2"/>
  <c r="X57" i="2"/>
  <c r="AM57" i="2" s="1"/>
  <c r="W57" i="2"/>
  <c r="AL57" i="2" s="1"/>
  <c r="V57" i="2"/>
  <c r="U57" i="2"/>
  <c r="AK57" i="2" s="1"/>
  <c r="T57" i="2"/>
  <c r="AJ57" i="2" s="1"/>
  <c r="S57" i="2"/>
  <c r="AI57" i="2" s="1"/>
  <c r="R57" i="2"/>
  <c r="AH57" i="2" s="1"/>
  <c r="Q57" i="2"/>
  <c r="AA56" i="2"/>
  <c r="Z56" i="2"/>
  <c r="Y56" i="2"/>
  <c r="X56" i="2"/>
  <c r="AM56" i="2" s="1"/>
  <c r="W56" i="2"/>
  <c r="AL56" i="2" s="1"/>
  <c r="V56" i="2"/>
  <c r="U56" i="2"/>
  <c r="AK56" i="2" s="1"/>
  <c r="T56" i="2"/>
  <c r="AJ56" i="2" s="1"/>
  <c r="S56" i="2"/>
  <c r="AI56" i="2" s="1"/>
  <c r="R56" i="2"/>
  <c r="AH56" i="2" s="1"/>
  <c r="Q56" i="2"/>
  <c r="AA55" i="2"/>
  <c r="Z55" i="2"/>
  <c r="Y55" i="2"/>
  <c r="X55" i="2"/>
  <c r="AM55" i="2" s="1"/>
  <c r="W55" i="2"/>
  <c r="AL55" i="2" s="1"/>
  <c r="V55" i="2"/>
  <c r="U55" i="2"/>
  <c r="AK55" i="2" s="1"/>
  <c r="T55" i="2"/>
  <c r="AJ55" i="2" s="1"/>
  <c r="S55" i="2"/>
  <c r="AI55" i="2" s="1"/>
  <c r="R55" i="2"/>
  <c r="AH55" i="2" s="1"/>
  <c r="Q55" i="2"/>
  <c r="AA54" i="2"/>
  <c r="Z54" i="2"/>
  <c r="Y54" i="2"/>
  <c r="X54" i="2"/>
  <c r="AM54" i="2" s="1"/>
  <c r="W54" i="2"/>
  <c r="AL54" i="2" s="1"/>
  <c r="V54" i="2"/>
  <c r="U54" i="2"/>
  <c r="AK54" i="2" s="1"/>
  <c r="T54" i="2"/>
  <c r="AJ54" i="2" s="1"/>
  <c r="S54" i="2"/>
  <c r="AI54" i="2" s="1"/>
  <c r="R54" i="2"/>
  <c r="AH54" i="2" s="1"/>
  <c r="Q54" i="2"/>
  <c r="AA53" i="2"/>
  <c r="Z53" i="2"/>
  <c r="Y53" i="2"/>
  <c r="X53" i="2"/>
  <c r="AM53" i="2" s="1"/>
  <c r="W53" i="2"/>
  <c r="AL53" i="2" s="1"/>
  <c r="V53" i="2"/>
  <c r="U53" i="2"/>
  <c r="AK53" i="2" s="1"/>
  <c r="T53" i="2"/>
  <c r="AJ53" i="2" s="1"/>
  <c r="S53" i="2"/>
  <c r="AI53" i="2" s="1"/>
  <c r="R53" i="2"/>
  <c r="AH53" i="2" s="1"/>
  <c r="Q53" i="2"/>
  <c r="AA52" i="2"/>
  <c r="Z52" i="2"/>
  <c r="Y52" i="2"/>
  <c r="X52" i="2"/>
  <c r="AM52" i="2" s="1"/>
  <c r="W52" i="2"/>
  <c r="AL52" i="2" s="1"/>
  <c r="V52" i="2"/>
  <c r="U52" i="2"/>
  <c r="AK52" i="2" s="1"/>
  <c r="T52" i="2"/>
  <c r="AJ52" i="2" s="1"/>
  <c r="S52" i="2"/>
  <c r="AI52" i="2" s="1"/>
  <c r="R52" i="2"/>
  <c r="AH52" i="2" s="1"/>
  <c r="Q52" i="2"/>
  <c r="AA51" i="2"/>
  <c r="Z51" i="2"/>
  <c r="Y51" i="2"/>
  <c r="X51" i="2"/>
  <c r="AM51" i="2" s="1"/>
  <c r="W51" i="2"/>
  <c r="AL51" i="2" s="1"/>
  <c r="V51" i="2"/>
  <c r="U51" i="2"/>
  <c r="AK51" i="2" s="1"/>
  <c r="T51" i="2"/>
  <c r="AJ51" i="2" s="1"/>
  <c r="S51" i="2"/>
  <c r="AI51" i="2" s="1"/>
  <c r="R51" i="2"/>
  <c r="AH51" i="2" s="1"/>
  <c r="Q51" i="2"/>
  <c r="AA50" i="2"/>
  <c r="Z50" i="2"/>
  <c r="Y50" i="2"/>
  <c r="X50" i="2"/>
  <c r="AM50" i="2" s="1"/>
  <c r="W50" i="2"/>
  <c r="AL50" i="2" s="1"/>
  <c r="V50" i="2"/>
  <c r="U50" i="2"/>
  <c r="AK50" i="2" s="1"/>
  <c r="T50" i="2"/>
  <c r="AJ50" i="2" s="1"/>
  <c r="S50" i="2"/>
  <c r="AI50" i="2" s="1"/>
  <c r="R50" i="2"/>
  <c r="AH50" i="2" s="1"/>
  <c r="Q50" i="2"/>
  <c r="AA49" i="2"/>
  <c r="Z49" i="2"/>
  <c r="Y49" i="2"/>
  <c r="X49" i="2"/>
  <c r="AM49" i="2" s="1"/>
  <c r="W49" i="2"/>
  <c r="AL49" i="2" s="1"/>
  <c r="V49" i="2"/>
  <c r="U49" i="2"/>
  <c r="AK49" i="2" s="1"/>
  <c r="T49" i="2"/>
  <c r="AJ49" i="2" s="1"/>
  <c r="S49" i="2"/>
  <c r="AI49" i="2" s="1"/>
  <c r="R49" i="2"/>
  <c r="AH49" i="2" s="1"/>
  <c r="Q49" i="2"/>
  <c r="AA48" i="2"/>
  <c r="Z48" i="2"/>
  <c r="Y48" i="2"/>
  <c r="X48" i="2"/>
  <c r="AM48" i="2" s="1"/>
  <c r="W48" i="2"/>
  <c r="AL48" i="2" s="1"/>
  <c r="V48" i="2"/>
  <c r="U48" i="2"/>
  <c r="AK48" i="2" s="1"/>
  <c r="T48" i="2"/>
  <c r="AJ48" i="2" s="1"/>
  <c r="S48" i="2"/>
  <c r="AI48" i="2" s="1"/>
  <c r="R48" i="2"/>
  <c r="AH48" i="2" s="1"/>
  <c r="Q48" i="2"/>
  <c r="AA47" i="2"/>
  <c r="Z47" i="2"/>
  <c r="Y47" i="2"/>
  <c r="X47" i="2"/>
  <c r="AM47" i="2" s="1"/>
  <c r="W47" i="2"/>
  <c r="AL47" i="2" s="1"/>
  <c r="V47" i="2"/>
  <c r="U47" i="2"/>
  <c r="AK47" i="2" s="1"/>
  <c r="T47" i="2"/>
  <c r="AJ47" i="2" s="1"/>
  <c r="S47" i="2"/>
  <c r="AI47" i="2" s="1"/>
  <c r="R47" i="2"/>
  <c r="AH47" i="2" s="1"/>
  <c r="Q47" i="2"/>
  <c r="AA46" i="2"/>
  <c r="Z46" i="2"/>
  <c r="Y46" i="2"/>
  <c r="X46" i="2"/>
  <c r="AM46" i="2" s="1"/>
  <c r="W46" i="2"/>
  <c r="AL46" i="2" s="1"/>
  <c r="V46" i="2"/>
  <c r="U46" i="2"/>
  <c r="AK46" i="2" s="1"/>
  <c r="T46" i="2"/>
  <c r="AJ46" i="2" s="1"/>
  <c r="S46" i="2"/>
  <c r="AI46" i="2" s="1"/>
  <c r="R46" i="2"/>
  <c r="AH46" i="2" s="1"/>
  <c r="Q46" i="2"/>
  <c r="AA45" i="2"/>
  <c r="Z45" i="2"/>
  <c r="Y45" i="2"/>
  <c r="X45" i="2"/>
  <c r="AM45" i="2" s="1"/>
  <c r="W45" i="2"/>
  <c r="AL45" i="2" s="1"/>
  <c r="V45" i="2"/>
  <c r="U45" i="2"/>
  <c r="AK45" i="2" s="1"/>
  <c r="T45" i="2"/>
  <c r="AJ45" i="2" s="1"/>
  <c r="S45" i="2"/>
  <c r="AI45" i="2" s="1"/>
  <c r="R45" i="2"/>
  <c r="AH45" i="2" s="1"/>
  <c r="Q45" i="2"/>
  <c r="AA44" i="2"/>
  <c r="Z44" i="2"/>
  <c r="Y44" i="2"/>
  <c r="X44" i="2"/>
  <c r="AM44" i="2" s="1"/>
  <c r="W44" i="2"/>
  <c r="AL44" i="2" s="1"/>
  <c r="V44" i="2"/>
  <c r="U44" i="2"/>
  <c r="AK44" i="2" s="1"/>
  <c r="T44" i="2"/>
  <c r="AJ44" i="2" s="1"/>
  <c r="S44" i="2"/>
  <c r="AI44" i="2" s="1"/>
  <c r="R44" i="2"/>
  <c r="AH44" i="2" s="1"/>
  <c r="Q44" i="2"/>
  <c r="AA43" i="2"/>
  <c r="Z43" i="2"/>
  <c r="Y43" i="2"/>
  <c r="X43" i="2"/>
  <c r="AM43" i="2" s="1"/>
  <c r="W43" i="2"/>
  <c r="AL43" i="2" s="1"/>
  <c r="V43" i="2"/>
  <c r="U43" i="2"/>
  <c r="AK43" i="2" s="1"/>
  <c r="T43" i="2"/>
  <c r="AJ43" i="2" s="1"/>
  <c r="S43" i="2"/>
  <c r="AI43" i="2" s="1"/>
  <c r="R43" i="2"/>
  <c r="AH43" i="2" s="1"/>
  <c r="Q43" i="2"/>
  <c r="AA42" i="2"/>
  <c r="Z42" i="2"/>
  <c r="Y42" i="2"/>
  <c r="X42" i="2"/>
  <c r="AM42" i="2" s="1"/>
  <c r="W42" i="2"/>
  <c r="AL42" i="2" s="1"/>
  <c r="V42" i="2"/>
  <c r="U42" i="2"/>
  <c r="AK42" i="2" s="1"/>
  <c r="T42" i="2"/>
  <c r="AJ42" i="2" s="1"/>
  <c r="S42" i="2"/>
  <c r="AI42" i="2" s="1"/>
  <c r="R42" i="2"/>
  <c r="AH42" i="2" s="1"/>
  <c r="Q42" i="2"/>
  <c r="AA41" i="2"/>
  <c r="Z41" i="2"/>
  <c r="Y41" i="2"/>
  <c r="X41" i="2"/>
  <c r="AM41" i="2" s="1"/>
  <c r="W41" i="2"/>
  <c r="AL41" i="2" s="1"/>
  <c r="V41" i="2"/>
  <c r="U41" i="2"/>
  <c r="AK41" i="2" s="1"/>
  <c r="T41" i="2"/>
  <c r="AJ41" i="2" s="1"/>
  <c r="S41" i="2"/>
  <c r="AI41" i="2" s="1"/>
  <c r="R41" i="2"/>
  <c r="AH41" i="2" s="1"/>
  <c r="Q41" i="2"/>
  <c r="AA40" i="2"/>
  <c r="Z40" i="2"/>
  <c r="Y40" i="2"/>
  <c r="X40" i="2"/>
  <c r="AM40" i="2" s="1"/>
  <c r="W40" i="2"/>
  <c r="AL40" i="2" s="1"/>
  <c r="V40" i="2"/>
  <c r="U40" i="2"/>
  <c r="AK40" i="2" s="1"/>
  <c r="T40" i="2"/>
  <c r="AJ40" i="2" s="1"/>
  <c r="S40" i="2"/>
  <c r="AI40" i="2" s="1"/>
  <c r="R40" i="2"/>
  <c r="AH40" i="2" s="1"/>
  <c r="Q40" i="2"/>
  <c r="AA39" i="2"/>
  <c r="Z39" i="2"/>
  <c r="Y39" i="2"/>
  <c r="X39" i="2"/>
  <c r="AM39" i="2" s="1"/>
  <c r="W39" i="2"/>
  <c r="AL39" i="2" s="1"/>
  <c r="V39" i="2"/>
  <c r="U39" i="2"/>
  <c r="AK39" i="2" s="1"/>
  <c r="T39" i="2"/>
  <c r="AJ39" i="2" s="1"/>
  <c r="S39" i="2"/>
  <c r="AI39" i="2" s="1"/>
  <c r="R39" i="2"/>
  <c r="AH39" i="2" s="1"/>
  <c r="Q39" i="2"/>
  <c r="AA38" i="2"/>
  <c r="Z38" i="2"/>
  <c r="Y38" i="2"/>
  <c r="X38" i="2"/>
  <c r="AM38" i="2" s="1"/>
  <c r="W38" i="2"/>
  <c r="AL38" i="2" s="1"/>
  <c r="V38" i="2"/>
  <c r="U38" i="2"/>
  <c r="AK38" i="2" s="1"/>
  <c r="T38" i="2"/>
  <c r="AJ38" i="2" s="1"/>
  <c r="S38" i="2"/>
  <c r="AI38" i="2" s="1"/>
  <c r="R38" i="2"/>
  <c r="AH38" i="2" s="1"/>
  <c r="Q38" i="2"/>
  <c r="AA37" i="2"/>
  <c r="Z37" i="2"/>
  <c r="Y37" i="2"/>
  <c r="X37" i="2"/>
  <c r="AM37" i="2" s="1"/>
  <c r="W37" i="2"/>
  <c r="AL37" i="2" s="1"/>
  <c r="V37" i="2"/>
  <c r="U37" i="2"/>
  <c r="AK37" i="2" s="1"/>
  <c r="T37" i="2"/>
  <c r="AJ37" i="2" s="1"/>
  <c r="S37" i="2"/>
  <c r="AI37" i="2" s="1"/>
  <c r="R37" i="2"/>
  <c r="AH37" i="2" s="1"/>
  <c r="Q37" i="2"/>
  <c r="AA36" i="2"/>
  <c r="Z36" i="2"/>
  <c r="Y36" i="2"/>
  <c r="X36" i="2"/>
  <c r="AM36" i="2" s="1"/>
  <c r="W36" i="2"/>
  <c r="AL36" i="2" s="1"/>
  <c r="V36" i="2"/>
  <c r="U36" i="2"/>
  <c r="AK36" i="2" s="1"/>
  <c r="T36" i="2"/>
  <c r="AJ36" i="2" s="1"/>
  <c r="S36" i="2"/>
  <c r="AI36" i="2" s="1"/>
  <c r="R36" i="2"/>
  <c r="AH36" i="2" s="1"/>
  <c r="Q36" i="2"/>
  <c r="AA35" i="2"/>
  <c r="Z35" i="2"/>
  <c r="Y35" i="2"/>
  <c r="X35" i="2"/>
  <c r="AM35" i="2" s="1"/>
  <c r="W35" i="2"/>
  <c r="AL35" i="2" s="1"/>
  <c r="V35" i="2"/>
  <c r="U35" i="2"/>
  <c r="AK35" i="2" s="1"/>
  <c r="T35" i="2"/>
  <c r="AJ35" i="2" s="1"/>
  <c r="S35" i="2"/>
  <c r="AI35" i="2" s="1"/>
  <c r="R35" i="2"/>
  <c r="AH35" i="2" s="1"/>
  <c r="Q35" i="2"/>
  <c r="AA34" i="2"/>
  <c r="Z34" i="2"/>
  <c r="Y34" i="2"/>
  <c r="X34" i="2"/>
  <c r="AM34" i="2" s="1"/>
  <c r="W34" i="2"/>
  <c r="AL34" i="2" s="1"/>
  <c r="V34" i="2"/>
  <c r="U34" i="2"/>
  <c r="AK34" i="2" s="1"/>
  <c r="T34" i="2"/>
  <c r="AJ34" i="2" s="1"/>
  <c r="S34" i="2"/>
  <c r="AI34" i="2" s="1"/>
  <c r="R34" i="2"/>
  <c r="AH34" i="2" s="1"/>
  <c r="Q34" i="2"/>
  <c r="AA33" i="2"/>
  <c r="Z33" i="2"/>
  <c r="Y33" i="2"/>
  <c r="X33" i="2"/>
  <c r="AM33" i="2" s="1"/>
  <c r="W33" i="2"/>
  <c r="AL33" i="2" s="1"/>
  <c r="V33" i="2"/>
  <c r="U33" i="2"/>
  <c r="AK33" i="2" s="1"/>
  <c r="T33" i="2"/>
  <c r="AJ33" i="2" s="1"/>
  <c r="S33" i="2"/>
  <c r="AI33" i="2" s="1"/>
  <c r="R33" i="2"/>
  <c r="AH33" i="2" s="1"/>
  <c r="Q33" i="2"/>
  <c r="AA32" i="2"/>
  <c r="Z32" i="2"/>
  <c r="Y32" i="2"/>
  <c r="X32" i="2"/>
  <c r="AM32" i="2" s="1"/>
  <c r="W32" i="2"/>
  <c r="AL32" i="2" s="1"/>
  <c r="V32" i="2"/>
  <c r="U32" i="2"/>
  <c r="AK32" i="2" s="1"/>
  <c r="T32" i="2"/>
  <c r="AJ32" i="2" s="1"/>
  <c r="S32" i="2"/>
  <c r="AI32" i="2" s="1"/>
  <c r="R32" i="2"/>
  <c r="AH32" i="2" s="1"/>
  <c r="Q32" i="2"/>
  <c r="AA31" i="2"/>
  <c r="Z31" i="2"/>
  <c r="Y31" i="2"/>
  <c r="X31" i="2"/>
  <c r="AM31" i="2" s="1"/>
  <c r="W31" i="2"/>
  <c r="AL31" i="2" s="1"/>
  <c r="V31" i="2"/>
  <c r="U31" i="2"/>
  <c r="AK31" i="2" s="1"/>
  <c r="T31" i="2"/>
  <c r="AJ31" i="2" s="1"/>
  <c r="S31" i="2"/>
  <c r="AI31" i="2" s="1"/>
  <c r="R31" i="2"/>
  <c r="AH31" i="2" s="1"/>
  <c r="Q31" i="2"/>
  <c r="AA30" i="2"/>
  <c r="Z30" i="2"/>
  <c r="Y30" i="2"/>
  <c r="X30" i="2"/>
  <c r="AM30" i="2" s="1"/>
  <c r="W30" i="2"/>
  <c r="AL30" i="2" s="1"/>
  <c r="V30" i="2"/>
  <c r="U30" i="2"/>
  <c r="AK30" i="2" s="1"/>
  <c r="T30" i="2"/>
  <c r="AJ30" i="2" s="1"/>
  <c r="S30" i="2"/>
  <c r="AI30" i="2" s="1"/>
  <c r="R30" i="2"/>
  <c r="AH30" i="2" s="1"/>
  <c r="Q30" i="2"/>
  <c r="AA29" i="2"/>
  <c r="Z29" i="2"/>
  <c r="Y29" i="2"/>
  <c r="X29" i="2"/>
  <c r="AM29" i="2" s="1"/>
  <c r="W29" i="2"/>
  <c r="AL29" i="2" s="1"/>
  <c r="V29" i="2"/>
  <c r="U29" i="2"/>
  <c r="AK29" i="2" s="1"/>
  <c r="T29" i="2"/>
  <c r="AJ29" i="2" s="1"/>
  <c r="S29" i="2"/>
  <c r="AI29" i="2" s="1"/>
  <c r="R29" i="2"/>
  <c r="AH29" i="2" s="1"/>
  <c r="Q29" i="2"/>
  <c r="AA28" i="2"/>
  <c r="Z28" i="2"/>
  <c r="Y28" i="2"/>
  <c r="X28" i="2"/>
  <c r="AM28" i="2" s="1"/>
  <c r="W28" i="2"/>
  <c r="AL28" i="2" s="1"/>
  <c r="V28" i="2"/>
  <c r="U28" i="2"/>
  <c r="AK28" i="2" s="1"/>
  <c r="T28" i="2"/>
  <c r="AJ28" i="2" s="1"/>
  <c r="S28" i="2"/>
  <c r="AI28" i="2" s="1"/>
  <c r="R28" i="2"/>
  <c r="AH28" i="2" s="1"/>
  <c r="Q28" i="2"/>
  <c r="AA27" i="2"/>
  <c r="Z27" i="2"/>
  <c r="Y27" i="2"/>
  <c r="X27" i="2"/>
  <c r="AM27" i="2" s="1"/>
  <c r="W27" i="2"/>
  <c r="AL27" i="2" s="1"/>
  <c r="V27" i="2"/>
  <c r="U27" i="2"/>
  <c r="AK27" i="2" s="1"/>
  <c r="T27" i="2"/>
  <c r="AJ27" i="2" s="1"/>
  <c r="S27" i="2"/>
  <c r="AI27" i="2" s="1"/>
  <c r="R27" i="2"/>
  <c r="AH27" i="2" s="1"/>
  <c r="Q27" i="2"/>
  <c r="AA26" i="2"/>
  <c r="Z26" i="2"/>
  <c r="Y26" i="2"/>
  <c r="X26" i="2"/>
  <c r="AM26" i="2" s="1"/>
  <c r="W26" i="2"/>
  <c r="AL26" i="2" s="1"/>
  <c r="V26" i="2"/>
  <c r="U26" i="2"/>
  <c r="AK26" i="2" s="1"/>
  <c r="T26" i="2"/>
  <c r="AJ26" i="2" s="1"/>
  <c r="S26" i="2"/>
  <c r="AI26" i="2" s="1"/>
  <c r="R26" i="2"/>
  <c r="AH26" i="2" s="1"/>
  <c r="Q26" i="2"/>
  <c r="AA25" i="2"/>
  <c r="Z25" i="2"/>
  <c r="Y25" i="2"/>
  <c r="X25" i="2"/>
  <c r="AM25" i="2" s="1"/>
  <c r="W25" i="2"/>
  <c r="AL25" i="2" s="1"/>
  <c r="V25" i="2"/>
  <c r="U25" i="2"/>
  <c r="AK25" i="2" s="1"/>
  <c r="T25" i="2"/>
  <c r="AJ25" i="2" s="1"/>
  <c r="S25" i="2"/>
  <c r="AI25" i="2" s="1"/>
  <c r="R25" i="2"/>
  <c r="AH25" i="2" s="1"/>
  <c r="Q25" i="2"/>
  <c r="AA24" i="2"/>
  <c r="Z24" i="2"/>
  <c r="Y24" i="2"/>
  <c r="X24" i="2"/>
  <c r="AM24" i="2" s="1"/>
  <c r="W24" i="2"/>
  <c r="AL24" i="2" s="1"/>
  <c r="V24" i="2"/>
  <c r="U24" i="2"/>
  <c r="AK24" i="2" s="1"/>
  <c r="T24" i="2"/>
  <c r="AJ24" i="2" s="1"/>
  <c r="S24" i="2"/>
  <c r="AI24" i="2" s="1"/>
  <c r="R24" i="2"/>
  <c r="AH24" i="2" s="1"/>
  <c r="Q24" i="2"/>
  <c r="AA23" i="2"/>
  <c r="Z23" i="2"/>
  <c r="Y23" i="2"/>
  <c r="X23" i="2"/>
  <c r="AM23" i="2" s="1"/>
  <c r="W23" i="2"/>
  <c r="AL23" i="2" s="1"/>
  <c r="V23" i="2"/>
  <c r="U23" i="2"/>
  <c r="AK23" i="2" s="1"/>
  <c r="T23" i="2"/>
  <c r="AJ23" i="2" s="1"/>
  <c r="S23" i="2"/>
  <c r="AI23" i="2" s="1"/>
  <c r="R23" i="2"/>
  <c r="AH23" i="2" s="1"/>
  <c r="Q23" i="2"/>
  <c r="AA22" i="2"/>
  <c r="Z22" i="2"/>
  <c r="Y22" i="2"/>
  <c r="X22" i="2"/>
  <c r="AM22" i="2" s="1"/>
  <c r="W22" i="2"/>
  <c r="AL22" i="2" s="1"/>
  <c r="V22" i="2"/>
  <c r="U22" i="2"/>
  <c r="AK22" i="2" s="1"/>
  <c r="T22" i="2"/>
  <c r="AJ22" i="2" s="1"/>
  <c r="S22" i="2"/>
  <c r="AI22" i="2" s="1"/>
  <c r="R22" i="2"/>
  <c r="AH22" i="2" s="1"/>
  <c r="Q22" i="2"/>
  <c r="AA21" i="2"/>
  <c r="Z21" i="2"/>
  <c r="Y21" i="2"/>
  <c r="X21" i="2"/>
  <c r="AM21" i="2" s="1"/>
  <c r="W21" i="2"/>
  <c r="AL21" i="2" s="1"/>
  <c r="V21" i="2"/>
  <c r="U21" i="2"/>
  <c r="AK21" i="2" s="1"/>
  <c r="T21" i="2"/>
  <c r="AJ21" i="2" s="1"/>
  <c r="S21" i="2"/>
  <c r="AI21" i="2" s="1"/>
  <c r="R21" i="2"/>
  <c r="AH21" i="2" s="1"/>
  <c r="Q21" i="2"/>
  <c r="AA20" i="2"/>
  <c r="Z20" i="2"/>
  <c r="Y20" i="2"/>
  <c r="X20" i="2"/>
  <c r="AM20" i="2" s="1"/>
  <c r="W20" i="2"/>
  <c r="AL20" i="2" s="1"/>
  <c r="V20" i="2"/>
  <c r="U20" i="2"/>
  <c r="AK20" i="2" s="1"/>
  <c r="T20" i="2"/>
  <c r="AJ20" i="2" s="1"/>
  <c r="S20" i="2"/>
  <c r="AI20" i="2" s="1"/>
  <c r="R20" i="2"/>
  <c r="AH20" i="2" s="1"/>
  <c r="Q20" i="2"/>
  <c r="AA19" i="2"/>
  <c r="Z19" i="2"/>
  <c r="Y19" i="2"/>
  <c r="X19" i="2"/>
  <c r="AM19" i="2" s="1"/>
  <c r="W19" i="2"/>
  <c r="AL19" i="2" s="1"/>
  <c r="V19" i="2"/>
  <c r="U19" i="2"/>
  <c r="AK19" i="2" s="1"/>
  <c r="T19" i="2"/>
  <c r="AJ19" i="2" s="1"/>
  <c r="S19" i="2"/>
  <c r="AI19" i="2" s="1"/>
  <c r="R19" i="2"/>
  <c r="AH19" i="2" s="1"/>
  <c r="Q19" i="2"/>
  <c r="AA18" i="2"/>
  <c r="Z18" i="2"/>
  <c r="Y18" i="2"/>
  <c r="X18" i="2"/>
  <c r="AM18" i="2" s="1"/>
  <c r="W18" i="2"/>
  <c r="AL18" i="2" s="1"/>
  <c r="V18" i="2"/>
  <c r="U18" i="2"/>
  <c r="AK18" i="2" s="1"/>
  <c r="T18" i="2"/>
  <c r="AJ18" i="2" s="1"/>
  <c r="S18" i="2"/>
  <c r="AI18" i="2" s="1"/>
  <c r="R18" i="2"/>
  <c r="AH18" i="2" s="1"/>
  <c r="Q18" i="2"/>
  <c r="AA17" i="2"/>
  <c r="Z17" i="2"/>
  <c r="Y17" i="2"/>
  <c r="X17" i="2"/>
  <c r="AM17" i="2" s="1"/>
  <c r="W17" i="2"/>
  <c r="AL17" i="2" s="1"/>
  <c r="V17" i="2"/>
  <c r="U17" i="2"/>
  <c r="AK17" i="2" s="1"/>
  <c r="T17" i="2"/>
  <c r="AJ17" i="2" s="1"/>
  <c r="S17" i="2"/>
  <c r="AI17" i="2" s="1"/>
  <c r="R17" i="2"/>
  <c r="AH17" i="2" s="1"/>
  <c r="Q17" i="2"/>
  <c r="AA16" i="2"/>
  <c r="Z16" i="2"/>
  <c r="Y16" i="2"/>
  <c r="X16" i="2"/>
  <c r="AM16" i="2" s="1"/>
  <c r="W16" i="2"/>
  <c r="AL16" i="2" s="1"/>
  <c r="V16" i="2"/>
  <c r="U16" i="2"/>
  <c r="AK16" i="2" s="1"/>
  <c r="T16" i="2"/>
  <c r="AJ16" i="2" s="1"/>
  <c r="S16" i="2"/>
  <c r="AI16" i="2" s="1"/>
  <c r="R16" i="2"/>
  <c r="AH16" i="2" s="1"/>
  <c r="Q16" i="2"/>
  <c r="AA15" i="2"/>
  <c r="Z15" i="2"/>
  <c r="Y15" i="2"/>
  <c r="X15" i="2"/>
  <c r="AM15" i="2" s="1"/>
  <c r="W15" i="2"/>
  <c r="AL15" i="2" s="1"/>
  <c r="V15" i="2"/>
  <c r="U15" i="2"/>
  <c r="AK15" i="2" s="1"/>
  <c r="T15" i="2"/>
  <c r="AJ15" i="2" s="1"/>
  <c r="S15" i="2"/>
  <c r="AI15" i="2" s="1"/>
  <c r="R15" i="2"/>
  <c r="AH15" i="2" s="1"/>
  <c r="Q15" i="2"/>
  <c r="AA14" i="2"/>
  <c r="Z14" i="2"/>
  <c r="Y14" i="2"/>
  <c r="X14" i="2"/>
  <c r="AM14" i="2" s="1"/>
  <c r="W14" i="2"/>
  <c r="AL14" i="2" s="1"/>
  <c r="V14" i="2"/>
  <c r="U14" i="2"/>
  <c r="AK14" i="2" s="1"/>
  <c r="T14" i="2"/>
  <c r="AJ14" i="2" s="1"/>
  <c r="S14" i="2"/>
  <c r="AI14" i="2" s="1"/>
  <c r="R14" i="2"/>
  <c r="AH14" i="2" s="1"/>
  <c r="Q14" i="2"/>
  <c r="AA13" i="2"/>
  <c r="Z13" i="2"/>
  <c r="Y13" i="2"/>
  <c r="X13" i="2"/>
  <c r="AM13" i="2" s="1"/>
  <c r="W13" i="2"/>
  <c r="AL13" i="2" s="1"/>
  <c r="V13" i="2"/>
  <c r="U13" i="2"/>
  <c r="AK13" i="2" s="1"/>
  <c r="T13" i="2"/>
  <c r="AJ13" i="2" s="1"/>
  <c r="S13" i="2"/>
  <c r="AI13" i="2" s="1"/>
  <c r="R13" i="2"/>
  <c r="AH13" i="2" s="1"/>
  <c r="Q13" i="2"/>
  <c r="AA12" i="2"/>
  <c r="Z12" i="2"/>
  <c r="Y12" i="2"/>
  <c r="X12" i="2"/>
  <c r="AM12" i="2" s="1"/>
  <c r="W12" i="2"/>
  <c r="AL12" i="2" s="1"/>
  <c r="V12" i="2"/>
  <c r="U12" i="2"/>
  <c r="AK12" i="2" s="1"/>
  <c r="T12" i="2"/>
  <c r="AJ12" i="2" s="1"/>
  <c r="S12" i="2"/>
  <c r="AI12" i="2" s="1"/>
  <c r="R12" i="2"/>
  <c r="AH12" i="2" s="1"/>
  <c r="Q12" i="2"/>
  <c r="AA11" i="2"/>
  <c r="Z11" i="2"/>
  <c r="Y11" i="2"/>
  <c r="X11" i="2"/>
  <c r="AM11" i="2" s="1"/>
  <c r="W11" i="2"/>
  <c r="AL11" i="2" s="1"/>
  <c r="V11" i="2"/>
  <c r="U11" i="2"/>
  <c r="AK11" i="2" s="1"/>
  <c r="T11" i="2"/>
  <c r="AJ11" i="2" s="1"/>
  <c r="S11" i="2"/>
  <c r="AI11" i="2" s="1"/>
  <c r="R11" i="2"/>
  <c r="AH11" i="2" s="1"/>
  <c r="Q11" i="2"/>
  <c r="AA10" i="2"/>
  <c r="Z10" i="2"/>
  <c r="Y10" i="2"/>
  <c r="X10" i="2"/>
  <c r="AM10" i="2" s="1"/>
  <c r="W10" i="2"/>
  <c r="AL10" i="2" s="1"/>
  <c r="V10" i="2"/>
  <c r="U10" i="2"/>
  <c r="AK10" i="2" s="1"/>
  <c r="T10" i="2"/>
  <c r="AJ10" i="2" s="1"/>
  <c r="S10" i="2"/>
  <c r="AI10" i="2" s="1"/>
  <c r="R10" i="2"/>
  <c r="AH10" i="2" s="1"/>
  <c r="Q10" i="2"/>
  <c r="AA9" i="2"/>
  <c r="Z9" i="2"/>
  <c r="Y9" i="2"/>
  <c r="X9" i="2"/>
  <c r="AM9" i="2" s="1"/>
  <c r="W9" i="2"/>
  <c r="AL9" i="2" s="1"/>
  <c r="V9" i="2"/>
  <c r="U9" i="2"/>
  <c r="AK9" i="2" s="1"/>
  <c r="T9" i="2"/>
  <c r="AJ9" i="2" s="1"/>
  <c r="S9" i="2"/>
  <c r="AI9" i="2" s="1"/>
  <c r="R9" i="2"/>
  <c r="AH9" i="2" s="1"/>
  <c r="Q9" i="2"/>
  <c r="AA8" i="2"/>
  <c r="Z8" i="2"/>
  <c r="Y8" i="2"/>
  <c r="X8" i="2"/>
  <c r="AM8" i="2" s="1"/>
  <c r="W8" i="2"/>
  <c r="AL8" i="2" s="1"/>
  <c r="V8" i="2"/>
  <c r="U8" i="2"/>
  <c r="AK8" i="2" s="1"/>
  <c r="T8" i="2"/>
  <c r="AJ8" i="2" s="1"/>
  <c r="S8" i="2"/>
  <c r="AI8" i="2" s="1"/>
  <c r="R8" i="2"/>
  <c r="AH8" i="2" s="1"/>
  <c r="Q8" i="2"/>
  <c r="AA7" i="2"/>
  <c r="Z7" i="2"/>
  <c r="Y7" i="2"/>
  <c r="X7" i="2"/>
  <c r="AM7" i="2" s="1"/>
  <c r="W7" i="2"/>
  <c r="AL7" i="2" s="1"/>
  <c r="V7" i="2"/>
  <c r="U7" i="2"/>
  <c r="AK7" i="2" s="1"/>
  <c r="T7" i="2"/>
  <c r="AJ7" i="2" s="1"/>
  <c r="S7" i="2"/>
  <c r="AI7" i="2" s="1"/>
  <c r="R7" i="2"/>
  <c r="AH7" i="2" s="1"/>
  <c r="Q7" i="2"/>
  <c r="AA6" i="2"/>
  <c r="Z6" i="2"/>
  <c r="Y6" i="2"/>
  <c r="X6" i="2"/>
  <c r="AM6" i="2" s="1"/>
  <c r="W6" i="2"/>
  <c r="AL6" i="2" s="1"/>
  <c r="V6" i="2"/>
  <c r="U6" i="2"/>
  <c r="AK6" i="2" s="1"/>
  <c r="T6" i="2"/>
  <c r="AJ6" i="2" s="1"/>
  <c r="S6" i="2"/>
  <c r="AI6" i="2" s="1"/>
  <c r="R6" i="2"/>
  <c r="AH6" i="2" s="1"/>
  <c r="Q6" i="2"/>
  <c r="AA5" i="2"/>
  <c r="Z5" i="2"/>
  <c r="Y5" i="2"/>
  <c r="X5" i="2"/>
  <c r="AM5" i="2" s="1"/>
  <c r="W5" i="2"/>
  <c r="AL5" i="2" s="1"/>
  <c r="V5" i="2"/>
  <c r="U5" i="2"/>
  <c r="AK5" i="2" s="1"/>
  <c r="T5" i="2"/>
  <c r="AJ5" i="2" s="1"/>
  <c r="S5" i="2"/>
  <c r="AI5" i="2" s="1"/>
  <c r="R5" i="2"/>
  <c r="AH5" i="2" s="1"/>
  <c r="Q5" i="2"/>
  <c r="AA4" i="2"/>
  <c r="Z4" i="2"/>
  <c r="Y4" i="2"/>
  <c r="X4" i="2"/>
  <c r="AM4" i="2" s="1"/>
  <c r="W4" i="2"/>
  <c r="AL4" i="2" s="1"/>
  <c r="V4" i="2"/>
  <c r="U4" i="2"/>
  <c r="AK4" i="2" s="1"/>
  <c r="T4" i="2"/>
  <c r="AJ4" i="2" s="1"/>
  <c r="S4" i="2"/>
  <c r="AI4" i="2" s="1"/>
  <c r="R4" i="2"/>
  <c r="AH4" i="2" s="1"/>
  <c r="Q4" i="2"/>
  <c r="AA3" i="2"/>
  <c r="Z3" i="2"/>
  <c r="Y3" i="2"/>
  <c r="X3" i="2"/>
  <c r="W3" i="2"/>
  <c r="V3" i="2"/>
  <c r="U3" i="2"/>
  <c r="T3" i="2"/>
  <c r="S3" i="2"/>
  <c r="R3" i="2"/>
  <c r="Q3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AG6" i="2" l="1"/>
  <c r="AG22" i="2"/>
  <c r="AG30" i="2"/>
  <c r="AG38" i="2"/>
  <c r="AG50" i="2"/>
  <c r="AG58" i="2"/>
  <c r="AG62" i="2"/>
  <c r="AK3" i="2"/>
  <c r="AG11" i="2"/>
  <c r="AG23" i="2"/>
  <c r="AG35" i="2"/>
  <c r="AG16" i="2"/>
  <c r="AG32" i="2"/>
  <c r="AG44" i="2"/>
  <c r="AG52" i="2"/>
  <c r="AG56" i="2"/>
  <c r="AG60" i="2"/>
  <c r="AG64" i="2"/>
  <c r="AG68" i="2"/>
  <c r="AI3" i="2"/>
  <c r="AL3" i="2"/>
  <c r="AG10" i="2"/>
  <c r="AG18" i="2"/>
  <c r="AG26" i="2"/>
  <c r="AG34" i="2"/>
  <c r="AG42" i="2"/>
  <c r="AG46" i="2"/>
  <c r="AG54" i="2"/>
  <c r="AG66" i="2"/>
  <c r="AG3" i="2"/>
  <c r="AG15" i="2"/>
  <c r="AG27" i="2"/>
  <c r="AG39" i="2"/>
  <c r="AG4" i="2"/>
  <c r="AG8" i="2"/>
  <c r="AG12" i="2"/>
  <c r="AG20" i="2"/>
  <c r="AG24" i="2"/>
  <c r="AG28" i="2"/>
  <c r="AG36" i="2"/>
  <c r="AG40" i="2"/>
  <c r="AG48" i="2"/>
  <c r="AG5" i="2"/>
  <c r="AG9" i="2"/>
  <c r="AG13" i="2"/>
  <c r="AG17" i="2"/>
  <c r="AG21" i="2"/>
  <c r="AG25" i="2"/>
  <c r="AG29" i="2"/>
  <c r="AG33" i="2"/>
  <c r="AG37" i="2"/>
  <c r="AG41" i="2"/>
  <c r="AG45" i="2"/>
  <c r="AG49" i="2"/>
  <c r="AG53" i="2"/>
  <c r="AG57" i="2"/>
  <c r="AG61" i="2"/>
  <c r="AG65" i="2"/>
  <c r="AG69" i="2"/>
  <c r="AJ3" i="2"/>
  <c r="AM3" i="2"/>
  <c r="AG14" i="2"/>
  <c r="AG7" i="2"/>
  <c r="AG19" i="2"/>
  <c r="AG31" i="2"/>
  <c r="AG43" i="2"/>
  <c r="AG47" i="2"/>
  <c r="AG51" i="2"/>
  <c r="AG55" i="2"/>
  <c r="AG59" i="2"/>
  <c r="AG63" i="2"/>
  <c r="AG67" i="2"/>
  <c r="AH3" i="2"/>
  <c r="AZ13" i="3"/>
  <c r="BB13" i="3"/>
  <c r="BB26" i="3" s="1"/>
  <c r="AY26" i="3"/>
  <c r="BB4" i="3"/>
  <c r="AV48" i="3"/>
  <c r="AX48" i="3" s="1"/>
  <c r="AY48" i="3" s="1"/>
  <c r="AY49" i="3" s="1"/>
  <c r="AQ48" i="3"/>
  <c r="AS48" i="3" s="1"/>
  <c r="AT48" i="3" s="1"/>
  <c r="AU48" i="3" s="1"/>
  <c r="AZ5" i="3"/>
  <c r="AU30" i="3"/>
  <c r="AZ21" i="3"/>
  <c r="AU26" i="3"/>
  <c r="AT26" i="3"/>
  <c r="AZ8" i="3"/>
  <c r="AZ24" i="3"/>
  <c r="AZ10" i="3"/>
  <c r="AZ42" i="3"/>
  <c r="BB42" i="3"/>
  <c r="AZ19" i="3"/>
  <c r="BB47" i="3"/>
  <c r="AZ47" i="3"/>
  <c r="BB28" i="3"/>
  <c r="AZ28" i="3"/>
  <c r="BB36" i="3"/>
  <c r="AZ36" i="3"/>
  <c r="BB44" i="3"/>
  <c r="AZ44" i="3"/>
  <c r="AZ23" i="3"/>
  <c r="AZ6" i="3"/>
  <c r="AZ22" i="3"/>
  <c r="BB27" i="3"/>
  <c r="AZ27" i="3"/>
  <c r="BB43" i="3"/>
  <c r="AZ43" i="3"/>
  <c r="BB29" i="3"/>
  <c r="AZ29" i="3"/>
  <c r="BB37" i="3"/>
  <c r="AZ37" i="3"/>
  <c r="BB45" i="3"/>
  <c r="AZ45" i="3"/>
  <c r="AZ12" i="3"/>
  <c r="AZ38" i="3"/>
  <c r="BB38" i="3"/>
  <c r="AZ16" i="3"/>
  <c r="AZ34" i="3"/>
  <c r="BB34" i="3"/>
  <c r="AZ30" i="3"/>
  <c r="BB30" i="3"/>
  <c r="AZ18" i="3"/>
  <c r="BB35" i="3"/>
  <c r="AZ35" i="3"/>
  <c r="BB32" i="3"/>
  <c r="AZ32" i="3"/>
  <c r="BB40" i="3"/>
  <c r="AZ40" i="3"/>
  <c r="AZ7" i="3"/>
  <c r="BB39" i="3"/>
  <c r="AZ39" i="3"/>
  <c r="AZ14" i="3"/>
  <c r="AZ15" i="3"/>
  <c r="BB31" i="3"/>
  <c r="AZ31" i="3"/>
  <c r="AZ11" i="3"/>
  <c r="BB33" i="3"/>
  <c r="AZ33" i="3"/>
  <c r="BB41" i="3"/>
  <c r="AZ41" i="3"/>
  <c r="AZ4" i="3"/>
  <c r="AZ20" i="3"/>
  <c r="AZ46" i="3"/>
  <c r="BB46" i="3"/>
  <c r="AD6" i="1"/>
  <c r="Y6" i="1"/>
  <c r="Y5" i="1"/>
  <c r="Y4" i="1"/>
  <c r="Y3" i="1"/>
  <c r="Y2" i="1"/>
  <c r="X6" i="1"/>
  <c r="X5" i="1"/>
  <c r="X4" i="1"/>
  <c r="X3" i="1"/>
  <c r="X2" i="1"/>
  <c r="W6" i="1"/>
  <c r="W5" i="1"/>
  <c r="W4" i="1"/>
  <c r="W3" i="1"/>
  <c r="W2" i="1"/>
  <c r="V6" i="1"/>
  <c r="AA6" i="1" s="1"/>
  <c r="V5" i="1"/>
  <c r="AA5" i="1" s="1"/>
  <c r="V4" i="1"/>
  <c r="AA4" i="1" s="1"/>
  <c r="V3" i="1"/>
  <c r="AA3" i="1" s="1"/>
  <c r="V2" i="1"/>
  <c r="AA2" i="1" s="1"/>
  <c r="T6" i="1"/>
  <c r="T5" i="1"/>
  <c r="T4" i="1"/>
  <c r="T3" i="1"/>
  <c r="T2" i="1"/>
  <c r="AR67" i="2" l="1"/>
  <c r="AT67" i="2" s="1"/>
  <c r="AU67" i="2" s="1"/>
  <c r="AV67" i="2" s="1"/>
  <c r="AW67" i="2"/>
  <c r="AY67" i="2" s="1"/>
  <c r="AZ67" i="2" s="1"/>
  <c r="BA67" i="2" s="1"/>
  <c r="AR43" i="2"/>
  <c r="AT43" i="2" s="1"/>
  <c r="AU43" i="2" s="1"/>
  <c r="AV43" i="2" s="1"/>
  <c r="AW43" i="2"/>
  <c r="AY43" i="2" s="1"/>
  <c r="AZ43" i="2" s="1"/>
  <c r="BA43" i="2" s="1"/>
  <c r="AW19" i="2"/>
  <c r="AY19" i="2" s="1"/>
  <c r="AZ19" i="2" s="1"/>
  <c r="BA19" i="2" s="1"/>
  <c r="AR19" i="2"/>
  <c r="AT19" i="2" s="1"/>
  <c r="AU19" i="2" s="1"/>
  <c r="AV19" i="2" s="1"/>
  <c r="AR65" i="2"/>
  <c r="AT65" i="2" s="1"/>
  <c r="AU65" i="2" s="1"/>
  <c r="AV65" i="2" s="1"/>
  <c r="AW65" i="2"/>
  <c r="AY65" i="2" s="1"/>
  <c r="AZ65" i="2" s="1"/>
  <c r="BA65" i="2" s="1"/>
  <c r="AR57" i="2"/>
  <c r="AT57" i="2" s="1"/>
  <c r="AU57" i="2" s="1"/>
  <c r="AV57" i="2" s="1"/>
  <c r="AW57" i="2"/>
  <c r="AY57" i="2" s="1"/>
  <c r="AZ57" i="2" s="1"/>
  <c r="BA57" i="2" s="1"/>
  <c r="AW49" i="2"/>
  <c r="AY49" i="2" s="1"/>
  <c r="AZ49" i="2" s="1"/>
  <c r="BA49" i="2" s="1"/>
  <c r="AR49" i="2"/>
  <c r="AT49" i="2" s="1"/>
  <c r="AU49" i="2" s="1"/>
  <c r="AV49" i="2" s="1"/>
  <c r="AR41" i="2"/>
  <c r="AT41" i="2" s="1"/>
  <c r="AU41" i="2" s="1"/>
  <c r="AV41" i="2" s="1"/>
  <c r="AW41" i="2"/>
  <c r="AY41" i="2" s="1"/>
  <c r="AZ41" i="2" s="1"/>
  <c r="BA41" i="2" s="1"/>
  <c r="AW33" i="2"/>
  <c r="AY33" i="2" s="1"/>
  <c r="AZ33" i="2" s="1"/>
  <c r="BA33" i="2" s="1"/>
  <c r="AR33" i="2"/>
  <c r="AT33" i="2" s="1"/>
  <c r="AU33" i="2" s="1"/>
  <c r="AV33" i="2" s="1"/>
  <c r="AR25" i="2"/>
  <c r="AT25" i="2" s="1"/>
  <c r="AU25" i="2" s="1"/>
  <c r="AV25" i="2" s="1"/>
  <c r="AW25" i="2"/>
  <c r="AY25" i="2" s="1"/>
  <c r="AZ25" i="2" s="1"/>
  <c r="BA25" i="2" s="1"/>
  <c r="AW17" i="2"/>
  <c r="AY17" i="2" s="1"/>
  <c r="AZ17" i="2" s="1"/>
  <c r="BA17" i="2" s="1"/>
  <c r="AR17" i="2"/>
  <c r="AT17" i="2" s="1"/>
  <c r="AU17" i="2" s="1"/>
  <c r="AV17" i="2" s="1"/>
  <c r="AW9" i="2"/>
  <c r="AY9" i="2" s="1"/>
  <c r="AZ9" i="2" s="1"/>
  <c r="BA9" i="2" s="1"/>
  <c r="AR9" i="2"/>
  <c r="AT9" i="2" s="1"/>
  <c r="AU9" i="2" s="1"/>
  <c r="AV9" i="2" s="1"/>
  <c r="AW48" i="2"/>
  <c r="AY48" i="2" s="1"/>
  <c r="AZ48" i="2" s="1"/>
  <c r="BA48" i="2" s="1"/>
  <c r="AR48" i="2"/>
  <c r="AT48" i="2" s="1"/>
  <c r="AU48" i="2" s="1"/>
  <c r="AV48" i="2" s="1"/>
  <c r="AW36" i="2"/>
  <c r="AY36" i="2" s="1"/>
  <c r="AZ36" i="2" s="1"/>
  <c r="BA36" i="2" s="1"/>
  <c r="AR36" i="2"/>
  <c r="AT36" i="2" s="1"/>
  <c r="AU36" i="2" s="1"/>
  <c r="AV36" i="2" s="1"/>
  <c r="AW24" i="2"/>
  <c r="AY24" i="2" s="1"/>
  <c r="AZ24" i="2" s="1"/>
  <c r="BA24" i="2" s="1"/>
  <c r="AR24" i="2"/>
  <c r="AT24" i="2" s="1"/>
  <c r="AU24" i="2" s="1"/>
  <c r="AV24" i="2" s="1"/>
  <c r="AW12" i="2"/>
  <c r="AY12" i="2" s="1"/>
  <c r="AZ12" i="2" s="1"/>
  <c r="BA12" i="2" s="1"/>
  <c r="AR12" i="2"/>
  <c r="AT12" i="2" s="1"/>
  <c r="AU12" i="2" s="1"/>
  <c r="AV12" i="2" s="1"/>
  <c r="AW4" i="2"/>
  <c r="AY4" i="2" s="1"/>
  <c r="AZ4" i="2" s="1"/>
  <c r="BA4" i="2" s="1"/>
  <c r="AR4" i="2"/>
  <c r="AT4" i="2" s="1"/>
  <c r="AU4" i="2" s="1"/>
  <c r="AV4" i="2" s="1"/>
  <c r="AR27" i="2"/>
  <c r="AT27" i="2" s="1"/>
  <c r="AU27" i="2" s="1"/>
  <c r="AV27" i="2" s="1"/>
  <c r="AW27" i="2"/>
  <c r="AY27" i="2" s="1"/>
  <c r="AZ27" i="2" s="1"/>
  <c r="BA27" i="2" s="1"/>
  <c r="AW3" i="2"/>
  <c r="AY3" i="2" s="1"/>
  <c r="AZ3" i="2" s="1"/>
  <c r="AR3" i="2"/>
  <c r="AT3" i="2" s="1"/>
  <c r="AU3" i="2" s="1"/>
  <c r="AW54" i="2"/>
  <c r="AY54" i="2" s="1"/>
  <c r="AZ54" i="2" s="1"/>
  <c r="BA54" i="2" s="1"/>
  <c r="AR54" i="2"/>
  <c r="AT54" i="2" s="1"/>
  <c r="AU54" i="2" s="1"/>
  <c r="AV54" i="2" s="1"/>
  <c r="AW42" i="2"/>
  <c r="AY42" i="2" s="1"/>
  <c r="AZ42" i="2" s="1"/>
  <c r="BA42" i="2" s="1"/>
  <c r="AR42" i="2"/>
  <c r="AT42" i="2" s="1"/>
  <c r="AU42" i="2" s="1"/>
  <c r="AV42" i="2" s="1"/>
  <c r="AW26" i="2"/>
  <c r="AY26" i="2" s="1"/>
  <c r="AZ26" i="2" s="1"/>
  <c r="BA26" i="2" s="1"/>
  <c r="AR26" i="2"/>
  <c r="AT26" i="2" s="1"/>
  <c r="AU26" i="2" s="1"/>
  <c r="AV26" i="2" s="1"/>
  <c r="AW10" i="2"/>
  <c r="AY10" i="2" s="1"/>
  <c r="AZ10" i="2" s="1"/>
  <c r="BA10" i="2" s="1"/>
  <c r="AR10" i="2"/>
  <c r="AT10" i="2" s="1"/>
  <c r="AU10" i="2" s="1"/>
  <c r="AV10" i="2" s="1"/>
  <c r="AW64" i="2"/>
  <c r="AY64" i="2" s="1"/>
  <c r="AZ64" i="2" s="1"/>
  <c r="BA64" i="2" s="1"/>
  <c r="AR64" i="2"/>
  <c r="AT64" i="2" s="1"/>
  <c r="AU64" i="2" s="1"/>
  <c r="AV64" i="2" s="1"/>
  <c r="AW56" i="2"/>
  <c r="AY56" i="2" s="1"/>
  <c r="AZ56" i="2" s="1"/>
  <c r="BA56" i="2" s="1"/>
  <c r="AR56" i="2"/>
  <c r="AT56" i="2" s="1"/>
  <c r="AU56" i="2" s="1"/>
  <c r="AV56" i="2" s="1"/>
  <c r="AW44" i="2"/>
  <c r="AY44" i="2" s="1"/>
  <c r="AZ44" i="2" s="1"/>
  <c r="BA44" i="2" s="1"/>
  <c r="AR44" i="2"/>
  <c r="AT44" i="2" s="1"/>
  <c r="AU44" i="2" s="1"/>
  <c r="AV44" i="2" s="1"/>
  <c r="AW16" i="2"/>
  <c r="AY16" i="2" s="1"/>
  <c r="AZ16" i="2" s="1"/>
  <c r="BA16" i="2" s="1"/>
  <c r="AR16" i="2"/>
  <c r="AT16" i="2" s="1"/>
  <c r="AU16" i="2" s="1"/>
  <c r="AV16" i="2" s="1"/>
  <c r="AR23" i="2"/>
  <c r="AT23" i="2" s="1"/>
  <c r="AU23" i="2" s="1"/>
  <c r="AV23" i="2" s="1"/>
  <c r="AW23" i="2"/>
  <c r="AY23" i="2" s="1"/>
  <c r="AZ23" i="2" s="1"/>
  <c r="BA23" i="2" s="1"/>
  <c r="AW58" i="2"/>
  <c r="AY58" i="2" s="1"/>
  <c r="AZ58" i="2" s="1"/>
  <c r="BA58" i="2" s="1"/>
  <c r="AR58" i="2"/>
  <c r="AT58" i="2" s="1"/>
  <c r="AU58" i="2" s="1"/>
  <c r="AV58" i="2" s="1"/>
  <c r="AW38" i="2"/>
  <c r="AY38" i="2" s="1"/>
  <c r="AZ38" i="2" s="1"/>
  <c r="BA38" i="2" s="1"/>
  <c r="AR38" i="2"/>
  <c r="AT38" i="2" s="1"/>
  <c r="AU38" i="2" s="1"/>
  <c r="AV38" i="2" s="1"/>
  <c r="AW22" i="2"/>
  <c r="AY22" i="2" s="1"/>
  <c r="AZ22" i="2" s="1"/>
  <c r="BA22" i="2" s="1"/>
  <c r="AR22" i="2"/>
  <c r="AT22" i="2" s="1"/>
  <c r="AU22" i="2" s="1"/>
  <c r="AV22" i="2" s="1"/>
  <c r="AW51" i="2"/>
  <c r="AY51" i="2" s="1"/>
  <c r="AZ51" i="2" s="1"/>
  <c r="BA51" i="2" s="1"/>
  <c r="AR51" i="2"/>
  <c r="AT51" i="2" s="1"/>
  <c r="AU51" i="2" s="1"/>
  <c r="AV51" i="2" s="1"/>
  <c r="AW14" i="2"/>
  <c r="AY14" i="2" s="1"/>
  <c r="AZ14" i="2" s="1"/>
  <c r="BA14" i="2" s="1"/>
  <c r="AR14" i="2"/>
  <c r="AT14" i="2" s="1"/>
  <c r="AU14" i="2" s="1"/>
  <c r="AV14" i="2" s="1"/>
  <c r="AW63" i="2"/>
  <c r="AY63" i="2" s="1"/>
  <c r="AZ63" i="2" s="1"/>
  <c r="BA63" i="2" s="1"/>
  <c r="AR63" i="2"/>
  <c r="AT63" i="2" s="1"/>
  <c r="AU63" i="2" s="1"/>
  <c r="AV63" i="2" s="1"/>
  <c r="AR55" i="2"/>
  <c r="AT55" i="2" s="1"/>
  <c r="AU55" i="2" s="1"/>
  <c r="AV55" i="2" s="1"/>
  <c r="AW55" i="2"/>
  <c r="AY55" i="2" s="1"/>
  <c r="AZ55" i="2" s="1"/>
  <c r="BA55" i="2" s="1"/>
  <c r="AW47" i="2"/>
  <c r="AY47" i="2" s="1"/>
  <c r="AZ47" i="2" s="1"/>
  <c r="BA47" i="2" s="1"/>
  <c r="AR47" i="2"/>
  <c r="AT47" i="2" s="1"/>
  <c r="AU47" i="2" s="1"/>
  <c r="AV47" i="2" s="1"/>
  <c r="AW31" i="2"/>
  <c r="AY31" i="2" s="1"/>
  <c r="AZ31" i="2" s="1"/>
  <c r="BA31" i="2" s="1"/>
  <c r="AR31" i="2"/>
  <c r="AT31" i="2" s="1"/>
  <c r="AU31" i="2" s="1"/>
  <c r="AV31" i="2" s="1"/>
  <c r="AW7" i="2"/>
  <c r="AY7" i="2" s="1"/>
  <c r="AZ7" i="2" s="1"/>
  <c r="BA7" i="2" s="1"/>
  <c r="AR7" i="2"/>
  <c r="AT7" i="2" s="1"/>
  <c r="AU7" i="2" s="1"/>
  <c r="AV7" i="2" s="1"/>
  <c r="AR69" i="2"/>
  <c r="AT69" i="2" s="1"/>
  <c r="AU69" i="2" s="1"/>
  <c r="AV69" i="2" s="1"/>
  <c r="AW69" i="2"/>
  <c r="AY69" i="2" s="1"/>
  <c r="AZ69" i="2" s="1"/>
  <c r="BA69" i="2" s="1"/>
  <c r="AW61" i="2"/>
  <c r="AY61" i="2" s="1"/>
  <c r="AZ61" i="2" s="1"/>
  <c r="BA61" i="2" s="1"/>
  <c r="AR61" i="2"/>
  <c r="AT61" i="2" s="1"/>
  <c r="AU61" i="2" s="1"/>
  <c r="AV61" i="2" s="1"/>
  <c r="AR53" i="2"/>
  <c r="AT53" i="2" s="1"/>
  <c r="AU53" i="2" s="1"/>
  <c r="AV53" i="2" s="1"/>
  <c r="AW53" i="2"/>
  <c r="AY53" i="2" s="1"/>
  <c r="AZ53" i="2" s="1"/>
  <c r="BA53" i="2" s="1"/>
  <c r="AW45" i="2"/>
  <c r="AY45" i="2" s="1"/>
  <c r="AZ45" i="2" s="1"/>
  <c r="BA45" i="2" s="1"/>
  <c r="AR45" i="2"/>
  <c r="AT45" i="2" s="1"/>
  <c r="AU45" i="2" s="1"/>
  <c r="AV45" i="2" s="1"/>
  <c r="AR37" i="2"/>
  <c r="AT37" i="2" s="1"/>
  <c r="AU37" i="2" s="1"/>
  <c r="AV37" i="2" s="1"/>
  <c r="AW37" i="2"/>
  <c r="AY37" i="2" s="1"/>
  <c r="AZ37" i="2" s="1"/>
  <c r="BA37" i="2" s="1"/>
  <c r="AW29" i="2"/>
  <c r="AY29" i="2" s="1"/>
  <c r="AZ29" i="2" s="1"/>
  <c r="BA29" i="2" s="1"/>
  <c r="AR29" i="2"/>
  <c r="AT29" i="2" s="1"/>
  <c r="AU29" i="2" s="1"/>
  <c r="AV29" i="2" s="1"/>
  <c r="AR21" i="2"/>
  <c r="AT21" i="2" s="1"/>
  <c r="AU21" i="2" s="1"/>
  <c r="AV21" i="2" s="1"/>
  <c r="AW21" i="2"/>
  <c r="AY21" i="2" s="1"/>
  <c r="AZ21" i="2" s="1"/>
  <c r="BA21" i="2" s="1"/>
  <c r="AW13" i="2"/>
  <c r="AY13" i="2" s="1"/>
  <c r="AZ13" i="2" s="1"/>
  <c r="BA13" i="2" s="1"/>
  <c r="AR13" i="2"/>
  <c r="AT13" i="2" s="1"/>
  <c r="AU13" i="2" s="1"/>
  <c r="AV13" i="2" s="1"/>
  <c r="AW5" i="2"/>
  <c r="AY5" i="2" s="1"/>
  <c r="AZ5" i="2" s="1"/>
  <c r="BA5" i="2" s="1"/>
  <c r="AR5" i="2"/>
  <c r="AT5" i="2" s="1"/>
  <c r="AU5" i="2" s="1"/>
  <c r="AV5" i="2" s="1"/>
  <c r="AW40" i="2"/>
  <c r="AY40" i="2" s="1"/>
  <c r="AZ40" i="2" s="1"/>
  <c r="BA40" i="2" s="1"/>
  <c r="AR40" i="2"/>
  <c r="AT40" i="2" s="1"/>
  <c r="AU40" i="2" s="1"/>
  <c r="AV40" i="2" s="1"/>
  <c r="AW28" i="2"/>
  <c r="AY28" i="2" s="1"/>
  <c r="AZ28" i="2" s="1"/>
  <c r="BA28" i="2" s="1"/>
  <c r="AR28" i="2"/>
  <c r="AT28" i="2" s="1"/>
  <c r="AU28" i="2" s="1"/>
  <c r="AV28" i="2" s="1"/>
  <c r="AW20" i="2"/>
  <c r="AY20" i="2" s="1"/>
  <c r="AZ20" i="2" s="1"/>
  <c r="BA20" i="2" s="1"/>
  <c r="AR20" i="2"/>
  <c r="AT20" i="2" s="1"/>
  <c r="AU20" i="2" s="1"/>
  <c r="AV20" i="2" s="1"/>
  <c r="AW8" i="2"/>
  <c r="AY8" i="2" s="1"/>
  <c r="AZ8" i="2" s="1"/>
  <c r="BA8" i="2" s="1"/>
  <c r="AR8" i="2"/>
  <c r="AT8" i="2" s="1"/>
  <c r="AU8" i="2" s="1"/>
  <c r="AV8" i="2" s="1"/>
  <c r="AR39" i="2"/>
  <c r="AT39" i="2" s="1"/>
  <c r="AU39" i="2" s="1"/>
  <c r="AV39" i="2" s="1"/>
  <c r="AW39" i="2"/>
  <c r="AY39" i="2" s="1"/>
  <c r="AZ39" i="2" s="1"/>
  <c r="BA39" i="2" s="1"/>
  <c r="AW15" i="2"/>
  <c r="AY15" i="2" s="1"/>
  <c r="AZ15" i="2" s="1"/>
  <c r="BA15" i="2" s="1"/>
  <c r="AR15" i="2"/>
  <c r="AT15" i="2" s="1"/>
  <c r="AU15" i="2" s="1"/>
  <c r="AV15" i="2" s="1"/>
  <c r="AR59" i="2"/>
  <c r="AT59" i="2" s="1"/>
  <c r="AU59" i="2" s="1"/>
  <c r="AV59" i="2" s="1"/>
  <c r="AW59" i="2"/>
  <c r="AY59" i="2" s="1"/>
  <c r="AZ59" i="2" s="1"/>
  <c r="BA59" i="2" s="1"/>
  <c r="AW66" i="2"/>
  <c r="AY66" i="2" s="1"/>
  <c r="AZ66" i="2" s="1"/>
  <c r="BA66" i="2" s="1"/>
  <c r="AR66" i="2"/>
  <c r="AT66" i="2" s="1"/>
  <c r="AU66" i="2" s="1"/>
  <c r="AV66" i="2" s="1"/>
  <c r="AW46" i="2"/>
  <c r="AY46" i="2" s="1"/>
  <c r="AZ46" i="2" s="1"/>
  <c r="BA46" i="2" s="1"/>
  <c r="AR46" i="2"/>
  <c r="AT46" i="2" s="1"/>
  <c r="AU46" i="2" s="1"/>
  <c r="AV46" i="2" s="1"/>
  <c r="AW34" i="2"/>
  <c r="AY34" i="2" s="1"/>
  <c r="AZ34" i="2" s="1"/>
  <c r="BA34" i="2" s="1"/>
  <c r="AR34" i="2"/>
  <c r="AT34" i="2" s="1"/>
  <c r="AU34" i="2" s="1"/>
  <c r="AV34" i="2" s="1"/>
  <c r="AW18" i="2"/>
  <c r="AY18" i="2" s="1"/>
  <c r="AZ18" i="2" s="1"/>
  <c r="BA18" i="2" s="1"/>
  <c r="AR18" i="2"/>
  <c r="AT18" i="2" s="1"/>
  <c r="AU18" i="2" s="1"/>
  <c r="AV18" i="2" s="1"/>
  <c r="AW68" i="2"/>
  <c r="AY68" i="2" s="1"/>
  <c r="AZ68" i="2" s="1"/>
  <c r="BA68" i="2" s="1"/>
  <c r="AR68" i="2"/>
  <c r="AT68" i="2" s="1"/>
  <c r="AU68" i="2" s="1"/>
  <c r="AV68" i="2" s="1"/>
  <c r="AW60" i="2"/>
  <c r="AY60" i="2" s="1"/>
  <c r="AZ60" i="2" s="1"/>
  <c r="BA60" i="2" s="1"/>
  <c r="AR60" i="2"/>
  <c r="AT60" i="2" s="1"/>
  <c r="AU60" i="2" s="1"/>
  <c r="AV60" i="2" s="1"/>
  <c r="AW52" i="2"/>
  <c r="AY52" i="2" s="1"/>
  <c r="AZ52" i="2" s="1"/>
  <c r="BA52" i="2" s="1"/>
  <c r="AR52" i="2"/>
  <c r="AT52" i="2" s="1"/>
  <c r="AU52" i="2" s="1"/>
  <c r="AV52" i="2" s="1"/>
  <c r="AW32" i="2"/>
  <c r="AY32" i="2" s="1"/>
  <c r="AZ32" i="2" s="1"/>
  <c r="BA32" i="2" s="1"/>
  <c r="AR32" i="2"/>
  <c r="AT32" i="2" s="1"/>
  <c r="AU32" i="2" s="1"/>
  <c r="AV32" i="2" s="1"/>
  <c r="AW35" i="2"/>
  <c r="AY35" i="2" s="1"/>
  <c r="AZ35" i="2" s="1"/>
  <c r="BA35" i="2" s="1"/>
  <c r="AR35" i="2"/>
  <c r="AT35" i="2" s="1"/>
  <c r="AU35" i="2" s="1"/>
  <c r="AV35" i="2" s="1"/>
  <c r="AW11" i="2"/>
  <c r="AY11" i="2" s="1"/>
  <c r="AZ11" i="2" s="1"/>
  <c r="BA11" i="2" s="1"/>
  <c r="AR11" i="2"/>
  <c r="AT11" i="2" s="1"/>
  <c r="AU11" i="2" s="1"/>
  <c r="AV11" i="2" s="1"/>
  <c r="AW62" i="2"/>
  <c r="AY62" i="2" s="1"/>
  <c r="AZ62" i="2" s="1"/>
  <c r="BA62" i="2" s="1"/>
  <c r="AR62" i="2"/>
  <c r="AT62" i="2" s="1"/>
  <c r="AU62" i="2" s="1"/>
  <c r="AV62" i="2" s="1"/>
  <c r="AW50" i="2"/>
  <c r="AY50" i="2" s="1"/>
  <c r="AZ50" i="2" s="1"/>
  <c r="BA50" i="2" s="1"/>
  <c r="AR50" i="2"/>
  <c r="AT50" i="2" s="1"/>
  <c r="AU50" i="2" s="1"/>
  <c r="AV50" i="2" s="1"/>
  <c r="AW30" i="2"/>
  <c r="AY30" i="2" s="1"/>
  <c r="AZ30" i="2" s="1"/>
  <c r="BA30" i="2" s="1"/>
  <c r="AR30" i="2"/>
  <c r="AT30" i="2" s="1"/>
  <c r="AU30" i="2" s="1"/>
  <c r="AV30" i="2" s="1"/>
  <c r="AW6" i="2"/>
  <c r="AY6" i="2" s="1"/>
  <c r="AZ6" i="2" s="1"/>
  <c r="BA6" i="2" s="1"/>
  <c r="AR6" i="2"/>
  <c r="AT6" i="2" s="1"/>
  <c r="AU6" i="2" s="1"/>
  <c r="AV6" i="2" s="1"/>
  <c r="AZ49" i="3"/>
  <c r="AZ48" i="3"/>
  <c r="BB48" i="3"/>
  <c r="BB49" i="3" s="1"/>
  <c r="AU49" i="3"/>
  <c r="AZ26" i="3"/>
  <c r="AT49" i="3"/>
  <c r="R6" i="1"/>
  <c r="R5" i="1"/>
  <c r="R4" i="1"/>
  <c r="R3" i="1"/>
  <c r="R2" i="1"/>
  <c r="Q6" i="1"/>
  <c r="Q5" i="1"/>
  <c r="Q4" i="1"/>
  <c r="Q3" i="1"/>
  <c r="Q2" i="1"/>
  <c r="P6" i="1"/>
  <c r="P5" i="1"/>
  <c r="P4" i="1"/>
  <c r="P3" i="1"/>
  <c r="P2" i="1"/>
  <c r="O6" i="1"/>
  <c r="O5" i="1"/>
  <c r="O4" i="1"/>
  <c r="O3" i="1"/>
  <c r="O2" i="1"/>
  <c r="N6" i="1"/>
  <c r="N5" i="1"/>
  <c r="Z5" i="1" s="1"/>
  <c r="AB5" i="1" s="1"/>
  <c r="AC5" i="1" s="1"/>
  <c r="AD5" i="1" s="1"/>
  <c r="N4" i="1"/>
  <c r="N3" i="1"/>
  <c r="N2" i="1"/>
  <c r="Z2" i="1" s="1"/>
  <c r="AB2" i="1" s="1"/>
  <c r="AC2" i="1" s="1"/>
  <c r="AD2" i="1" s="1"/>
  <c r="AV3" i="2" l="1"/>
  <c r="BA3" i="2"/>
  <c r="Z6" i="1"/>
  <c r="AB6" i="1" s="1"/>
  <c r="Z3" i="1"/>
  <c r="AB3" i="1" s="1"/>
  <c r="AC3" i="1" s="1"/>
  <c r="AD3" i="1" s="1"/>
  <c r="Z4" i="1"/>
  <c r="AB4" i="1" s="1"/>
  <c r="AC4" i="1" s="1"/>
  <c r="AD4" i="1" s="1"/>
</calcChain>
</file>

<file path=xl/sharedStrings.xml><?xml version="1.0" encoding="utf-8"?>
<sst xmlns="http://schemas.openxmlformats.org/spreadsheetml/2006/main" count="436" uniqueCount="74">
  <si>
    <t>Sample</t>
  </si>
  <si>
    <t>Na</t>
  </si>
  <si>
    <t>K</t>
  </si>
  <si>
    <t>Li</t>
  </si>
  <si>
    <t>Ca</t>
  </si>
  <si>
    <t>Al</t>
  </si>
  <si>
    <t>B</t>
  </si>
  <si>
    <t>Fe</t>
  </si>
  <si>
    <r>
      <t>SiO</t>
    </r>
    <r>
      <rPr>
        <vertAlign val="subscript"/>
        <sz val="9"/>
        <color theme="1"/>
        <rFont val="Arial"/>
        <family val="2"/>
      </rPr>
      <t>2</t>
    </r>
  </si>
  <si>
    <t>F</t>
  </si>
  <si>
    <t>Cl</t>
  </si>
  <si>
    <r>
      <t>SO</t>
    </r>
    <r>
      <rPr>
        <vertAlign val="subscript"/>
        <sz val="9"/>
        <color theme="1"/>
        <rFont val="Arial"/>
        <family val="2"/>
      </rPr>
      <t>4</t>
    </r>
  </si>
  <si>
    <r>
      <t>NO</t>
    </r>
    <r>
      <rPr>
        <vertAlign val="subscript"/>
        <sz val="9"/>
        <color theme="1"/>
        <rFont val="Arial"/>
        <family val="2"/>
      </rPr>
      <t>3</t>
    </r>
  </si>
  <si>
    <t>Granite</t>
  </si>
  <si>
    <t>Ash-flow tuff</t>
  </si>
  <si>
    <t>Metasediment</t>
  </si>
  <si>
    <t>Silicified tuff</t>
  </si>
  <si>
    <t>Ti blank</t>
  </si>
  <si>
    <t>total meq cations</t>
  </si>
  <si>
    <t>total meq anions</t>
  </si>
  <si>
    <t>cations-anions</t>
  </si>
  <si>
    <t>HCO3 mg/L</t>
  </si>
  <si>
    <t>sample missing other cations (Ti?)</t>
  </si>
  <si>
    <t>TDS</t>
  </si>
  <si>
    <t>Mg</t>
  </si>
  <si>
    <t>Mn</t>
  </si>
  <si>
    <t>Rb</t>
  </si>
  <si>
    <t>Sr</t>
  </si>
  <si>
    <t>Ba</t>
  </si>
  <si>
    <t>time (h)</t>
  </si>
  <si>
    <t>Si</t>
  </si>
  <si>
    <t>SiO2</t>
  </si>
  <si>
    <t>SO4</t>
  </si>
  <si>
    <t>NO3</t>
  </si>
  <si>
    <t>corrected time (h)</t>
  </si>
  <si>
    <t>meq cations</t>
  </si>
  <si>
    <t>meq anions</t>
  </si>
  <si>
    <t>ppm HCO3</t>
  </si>
  <si>
    <t>corr. meq cations</t>
  </si>
  <si>
    <t>corr. meq anions</t>
  </si>
  <si>
    <t>corr. Cations-anions</t>
  </si>
  <si>
    <t>corr. ppm HCO3</t>
  </si>
  <si>
    <t>corr. TDS</t>
  </si>
  <si>
    <t>Average</t>
  </si>
  <si>
    <t>HCO3</t>
  </si>
  <si>
    <t>corr meq cations</t>
  </si>
  <si>
    <t>corr meq anions</t>
  </si>
  <si>
    <t>corr cations-anions</t>
  </si>
  <si>
    <t>corr HCO3</t>
  </si>
  <si>
    <t>corr TDS</t>
  </si>
  <si>
    <t>corr Na</t>
  </si>
  <si>
    <t>NaCl corr TDS</t>
  </si>
  <si>
    <t>Interval time (h)</t>
  </si>
  <si>
    <t>time fraction</t>
  </si>
  <si>
    <t>actually Si</t>
  </si>
  <si>
    <t>incorrect - Si instead of SiO2</t>
  </si>
  <si>
    <t>time (hrs)</t>
  </si>
  <si>
    <t>Avg</t>
  </si>
  <si>
    <t>cations - anions</t>
  </si>
  <si>
    <t>corr cations - anions</t>
  </si>
  <si>
    <t>Na corr TDS</t>
  </si>
  <si>
    <t>Corr. Time h</t>
  </si>
  <si>
    <t>Time interval</t>
  </si>
  <si>
    <t>cumulative time h</t>
  </si>
  <si>
    <t>Interval duration</t>
  </si>
  <si>
    <t>ppb</t>
  </si>
  <si>
    <t>ppm</t>
  </si>
  <si>
    <t>Data in this spreadsheet are obtained from "FractureSustainabilityGeothermal Chemical data summary.xlsx"</t>
  </si>
  <si>
    <t>Times are modified to reflect the "Zero" Time when the heater in the experiment was turned on.</t>
  </si>
  <si>
    <t>Equations are left in cells to provide the calculation pathway.</t>
  </si>
  <si>
    <t>umol/mL</t>
  </si>
  <si>
    <t>umol/charge</t>
  </si>
  <si>
    <t>meq</t>
  </si>
  <si>
    <t>Note column headers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</si>
</sst>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64" fontId="0" fillId="0" borderId="0" xfId="0" applyNumberFormat="1"/>
    <xf numFmtId="164" fontId="1" fillId="0" borderId="0" xfId="0" applyNumberFormat="1" applyFont="1"/>
    <xf numFmtId="0" fontId="6" fillId="0" borderId="0" xfId="0" applyFont="1"/>
    <xf numFmtId="164" fontId="6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3" borderId="9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3" borderId="11" xfId="0" applyFont="1" applyFill="1" applyBorder="1" applyAlignment="1">
      <alignment horizontal="center"/>
    </xf>
    <xf numFmtId="2" fontId="0" fillId="0" borderId="0" xfId="0" applyNumberFormat="1"/>
    <xf numFmtId="0" fontId="7" fillId="4" borderId="6" xfId="0" applyFont="1" applyFill="1" applyBorder="1" applyAlignment="1">
      <alignment horizontal="center"/>
    </xf>
    <xf numFmtId="0" fontId="0" fillId="4" borderId="0" xfId="0" applyFill="1"/>
    <xf numFmtId="2" fontId="0" fillId="4" borderId="0" xfId="0" applyNumberFormat="1" applyFill="1" applyAlignment="1">
      <alignment horizontal="center"/>
    </xf>
    <xf numFmtId="0" fontId="7" fillId="5" borderId="0" xfId="0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4" borderId="0" xfId="0" applyNumberFormat="1" applyFill="1" applyAlignment="1">
      <alignment horizontal="left"/>
    </xf>
    <xf numFmtId="0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2" fontId="0" fillId="4" borderId="0" xfId="0" applyNumberFormat="1" applyFill="1"/>
    <xf numFmtId="0" fontId="0" fillId="4" borderId="0" xfId="0" applyFill="1" applyAlignment="1">
      <alignment horizontal="center"/>
    </xf>
    <xf numFmtId="1" fontId="0" fillId="0" borderId="0" xfId="0" applyNumberFormat="1"/>
    <xf numFmtId="164" fontId="0" fillId="4" borderId="0" xfId="0" applyNumberFormat="1" applyFill="1"/>
    <xf numFmtId="2" fontId="0" fillId="0" borderId="0" xfId="0" applyNumberFormat="1" applyBorder="1" applyAlignment="1">
      <alignment horizontal="center"/>
    </xf>
    <xf numFmtId="0" fontId="2" fillId="4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0" fillId="6" borderId="6" xfId="0" applyFill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Stripa granite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520414826195511E-2"/>
          <c:y val="0.12383973288814691"/>
          <c:w val="0.85660626080276547"/>
          <c:h val="0.788664309281874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Stripa!$AB$2</c:f>
              <c:strCache>
                <c:ptCount val="1"/>
                <c:pt idx="0">
                  <c:v>SiO2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Stripa!$A$3:$A$69</c:f>
              <c:numCache>
                <c:formatCode>General</c:formatCode>
                <c:ptCount val="67"/>
                <c:pt idx="0">
                  <c:v>0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60</c:v>
                </c:pt>
                <c:pt idx="8">
                  <c:v>66</c:v>
                </c:pt>
                <c:pt idx="9">
                  <c:v>72</c:v>
                </c:pt>
                <c:pt idx="10">
                  <c:v>84</c:v>
                </c:pt>
                <c:pt idx="11">
                  <c:v>90</c:v>
                </c:pt>
                <c:pt idx="12">
                  <c:v>96</c:v>
                </c:pt>
                <c:pt idx="13">
                  <c:v>108</c:v>
                </c:pt>
                <c:pt idx="14">
                  <c:v>114</c:v>
                </c:pt>
                <c:pt idx="15">
                  <c:v>120</c:v>
                </c:pt>
                <c:pt idx="16">
                  <c:v>132</c:v>
                </c:pt>
                <c:pt idx="17">
                  <c:v>138</c:v>
                </c:pt>
                <c:pt idx="18">
                  <c:v>144</c:v>
                </c:pt>
                <c:pt idx="19">
                  <c:v>156</c:v>
                </c:pt>
                <c:pt idx="20">
                  <c:v>162</c:v>
                </c:pt>
                <c:pt idx="21">
                  <c:v>168</c:v>
                </c:pt>
                <c:pt idx="22">
                  <c:v>180</c:v>
                </c:pt>
                <c:pt idx="23">
                  <c:v>186</c:v>
                </c:pt>
                <c:pt idx="24">
                  <c:v>192</c:v>
                </c:pt>
                <c:pt idx="25">
                  <c:v>204</c:v>
                </c:pt>
                <c:pt idx="26">
                  <c:v>210</c:v>
                </c:pt>
                <c:pt idx="27">
                  <c:v>216</c:v>
                </c:pt>
                <c:pt idx="28">
                  <c:v>228</c:v>
                </c:pt>
                <c:pt idx="29">
                  <c:v>234</c:v>
                </c:pt>
                <c:pt idx="30">
                  <c:v>240</c:v>
                </c:pt>
                <c:pt idx="31">
                  <c:v>252</c:v>
                </c:pt>
                <c:pt idx="32">
                  <c:v>258</c:v>
                </c:pt>
                <c:pt idx="33">
                  <c:v>264</c:v>
                </c:pt>
                <c:pt idx="34">
                  <c:v>276</c:v>
                </c:pt>
                <c:pt idx="35">
                  <c:v>282</c:v>
                </c:pt>
                <c:pt idx="36">
                  <c:v>288</c:v>
                </c:pt>
                <c:pt idx="37">
                  <c:v>300</c:v>
                </c:pt>
                <c:pt idx="38">
                  <c:v>306</c:v>
                </c:pt>
                <c:pt idx="39">
                  <c:v>312</c:v>
                </c:pt>
                <c:pt idx="40">
                  <c:v>324</c:v>
                </c:pt>
                <c:pt idx="41">
                  <c:v>330</c:v>
                </c:pt>
                <c:pt idx="42">
                  <c:v>336</c:v>
                </c:pt>
                <c:pt idx="43">
                  <c:v>348</c:v>
                </c:pt>
                <c:pt idx="44">
                  <c:v>354</c:v>
                </c:pt>
                <c:pt idx="45">
                  <c:v>360</c:v>
                </c:pt>
                <c:pt idx="46">
                  <c:v>372</c:v>
                </c:pt>
                <c:pt idx="47">
                  <c:v>378</c:v>
                </c:pt>
                <c:pt idx="48">
                  <c:v>384</c:v>
                </c:pt>
                <c:pt idx="49">
                  <c:v>396</c:v>
                </c:pt>
                <c:pt idx="50">
                  <c:v>402</c:v>
                </c:pt>
                <c:pt idx="51">
                  <c:v>408</c:v>
                </c:pt>
                <c:pt idx="52">
                  <c:v>420</c:v>
                </c:pt>
                <c:pt idx="53">
                  <c:v>426</c:v>
                </c:pt>
                <c:pt idx="54">
                  <c:v>432</c:v>
                </c:pt>
                <c:pt idx="55">
                  <c:v>438</c:v>
                </c:pt>
                <c:pt idx="56">
                  <c:v>444</c:v>
                </c:pt>
                <c:pt idx="57">
                  <c:v>450</c:v>
                </c:pt>
                <c:pt idx="58">
                  <c:v>462</c:v>
                </c:pt>
                <c:pt idx="59">
                  <c:v>468</c:v>
                </c:pt>
                <c:pt idx="60">
                  <c:v>474</c:v>
                </c:pt>
                <c:pt idx="61">
                  <c:v>486</c:v>
                </c:pt>
                <c:pt idx="62">
                  <c:v>492</c:v>
                </c:pt>
                <c:pt idx="63">
                  <c:v>498</c:v>
                </c:pt>
                <c:pt idx="64">
                  <c:v>510</c:v>
                </c:pt>
                <c:pt idx="65">
                  <c:v>516</c:v>
                </c:pt>
                <c:pt idx="66">
                  <c:v>522</c:v>
                </c:pt>
              </c:numCache>
            </c:numRef>
          </c:xVal>
          <c:yVal>
            <c:numRef>
              <c:f>Stripa!$AB$3:$AB$69</c:f>
              <c:numCache>
                <c:formatCode>General</c:formatCode>
                <c:ptCount val="67"/>
                <c:pt idx="0">
                  <c:v>0.71903650969510036</c:v>
                </c:pt>
                <c:pt idx="1">
                  <c:v>52.86221403514525</c:v>
                </c:pt>
                <c:pt idx="2">
                  <c:v>53.416649295672364</c:v>
                </c:pt>
                <c:pt idx="3">
                  <c:v>59.947951399794412</c:v>
                </c:pt>
                <c:pt idx="4">
                  <c:v>63.642023825457123</c:v>
                </c:pt>
                <c:pt idx="5">
                  <c:v>69.339001090299647</c:v>
                </c:pt>
                <c:pt idx="6">
                  <c:v>70.155653632068692</c:v>
                </c:pt>
                <c:pt idx="7">
                  <c:v>69.452337491899726</c:v>
                </c:pt>
                <c:pt idx="8">
                  <c:v>69.381052799450003</c:v>
                </c:pt>
                <c:pt idx="9">
                  <c:v>67.928569689620815</c:v>
                </c:pt>
                <c:pt idx="10">
                  <c:v>65.834295729481852</c:v>
                </c:pt>
                <c:pt idx="11">
                  <c:v>62.978108690852132</c:v>
                </c:pt>
                <c:pt idx="12">
                  <c:v>64.335864524059531</c:v>
                </c:pt>
                <c:pt idx="13">
                  <c:v>63.772627462650263</c:v>
                </c:pt>
                <c:pt idx="14">
                  <c:v>63.378386594118382</c:v>
                </c:pt>
                <c:pt idx="15">
                  <c:v>64.980213461920641</c:v>
                </c:pt>
                <c:pt idx="16">
                  <c:v>61.244334301147994</c:v>
                </c:pt>
                <c:pt idx="17">
                  <c:v>68.53299785283825</c:v>
                </c:pt>
                <c:pt idx="18">
                  <c:v>71.449492125735972</c:v>
                </c:pt>
                <c:pt idx="19">
                  <c:v>64.70982547356067</c:v>
                </c:pt>
                <c:pt idx="20">
                  <c:v>65.460123758351827</c:v>
                </c:pt>
                <c:pt idx="21">
                  <c:v>62.6404326764468</c:v>
                </c:pt>
                <c:pt idx="22">
                  <c:v>62.195175882247845</c:v>
                </c:pt>
                <c:pt idx="23">
                  <c:v>61.179668434761616</c:v>
                </c:pt>
                <c:pt idx="24">
                  <c:v>61.838688178451818</c:v>
                </c:pt>
                <c:pt idx="25">
                  <c:v>61.453613489374646</c:v>
                </c:pt>
                <c:pt idx="26">
                  <c:v>65.50502102419766</c:v>
                </c:pt>
                <c:pt idx="27">
                  <c:v>66.841547204740323</c:v>
                </c:pt>
                <c:pt idx="28">
                  <c:v>67.154673525639609</c:v>
                </c:pt>
                <c:pt idx="29">
                  <c:v>68.533033475604668</c:v>
                </c:pt>
                <c:pt idx="30">
                  <c:v>67.893425844349878</c:v>
                </c:pt>
                <c:pt idx="31">
                  <c:v>66.760077693520273</c:v>
                </c:pt>
                <c:pt idx="32">
                  <c:v>71.433680892347127</c:v>
                </c:pt>
                <c:pt idx="33">
                  <c:v>67.158246278990063</c:v>
                </c:pt>
                <c:pt idx="34">
                  <c:v>64.872901390779361</c:v>
                </c:pt>
                <c:pt idx="35">
                  <c:v>63.899102775332302</c:v>
                </c:pt>
                <c:pt idx="36">
                  <c:v>63.377013302928738</c:v>
                </c:pt>
                <c:pt idx="37">
                  <c:v>63.82324354077776</c:v>
                </c:pt>
                <c:pt idx="38">
                  <c:v>63.677618808884681</c:v>
                </c:pt>
                <c:pt idx="39">
                  <c:v>60.845500588462805</c:v>
                </c:pt>
                <c:pt idx="40">
                  <c:v>61.822310419782426</c:v>
                </c:pt>
                <c:pt idx="41">
                  <c:v>62.011815111875045</c:v>
                </c:pt>
                <c:pt idx="42">
                  <c:v>64.996986668306263</c:v>
                </c:pt>
                <c:pt idx="43">
                  <c:v>64.240480639443547</c:v>
                </c:pt>
                <c:pt idx="44">
                  <c:v>65.088612807170207</c:v>
                </c:pt>
                <c:pt idx="45">
                  <c:v>65.842420402639576</c:v>
                </c:pt>
                <c:pt idx="46">
                  <c:v>63.758529179685809</c:v>
                </c:pt>
                <c:pt idx="47">
                  <c:v>64.844506789892321</c:v>
                </c:pt>
                <c:pt idx="48">
                  <c:v>66.443281532619793</c:v>
                </c:pt>
                <c:pt idx="49">
                  <c:v>65.587979924094</c:v>
                </c:pt>
                <c:pt idx="50">
                  <c:v>67.102949908095781</c:v>
                </c:pt>
                <c:pt idx="51">
                  <c:v>68.923226529067364</c:v>
                </c:pt>
                <c:pt idx="52">
                  <c:v>67.920298539124715</c:v>
                </c:pt>
                <c:pt idx="53">
                  <c:v>66.585935120751017</c:v>
                </c:pt>
                <c:pt idx="54">
                  <c:v>66.761495577838474</c:v>
                </c:pt>
                <c:pt idx="55">
                  <c:v>66.822791870169141</c:v>
                </c:pt>
                <c:pt idx="56">
                  <c:v>67.3478470613762</c:v>
                </c:pt>
                <c:pt idx="57">
                  <c:v>68.19528187347376</c:v>
                </c:pt>
                <c:pt idx="58">
                  <c:v>68.20798844232209</c:v>
                </c:pt>
                <c:pt idx="59">
                  <c:v>67.533020450812671</c:v>
                </c:pt>
                <c:pt idx="60">
                  <c:v>69.541526077961819</c:v>
                </c:pt>
                <c:pt idx="61">
                  <c:v>71.20823750434289</c:v>
                </c:pt>
                <c:pt idx="62">
                  <c:v>71.710676802767836</c:v>
                </c:pt>
                <c:pt idx="63">
                  <c:v>74.685416449203814</c:v>
                </c:pt>
                <c:pt idx="64">
                  <c:v>71.796983573895517</c:v>
                </c:pt>
                <c:pt idx="65">
                  <c:v>20.429202600186112</c:v>
                </c:pt>
                <c:pt idx="66">
                  <c:v>8.8388021203298148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C7-394B-B038-7FFF0B6CA5A0}"/>
            </c:ext>
          </c:extLst>
        </c:ser>
        <c:ser>
          <c:idx val="1"/>
          <c:order val="1"/>
          <c:tx>
            <c:strRef>
              <c:f>Stripa!$R$2</c:f>
              <c:strCache>
                <c:ptCount val="1"/>
                <c:pt idx="0">
                  <c:v>Na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Stripa!$A$3:$A$69</c:f>
              <c:numCache>
                <c:formatCode>General</c:formatCode>
                <c:ptCount val="67"/>
                <c:pt idx="0">
                  <c:v>0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60</c:v>
                </c:pt>
                <c:pt idx="8">
                  <c:v>66</c:v>
                </c:pt>
                <c:pt idx="9">
                  <c:v>72</c:v>
                </c:pt>
                <c:pt idx="10">
                  <c:v>84</c:v>
                </c:pt>
                <c:pt idx="11">
                  <c:v>90</c:v>
                </c:pt>
                <c:pt idx="12">
                  <c:v>96</c:v>
                </c:pt>
                <c:pt idx="13">
                  <c:v>108</c:v>
                </c:pt>
                <c:pt idx="14">
                  <c:v>114</c:v>
                </c:pt>
                <c:pt idx="15">
                  <c:v>120</c:v>
                </c:pt>
                <c:pt idx="16">
                  <c:v>132</c:v>
                </c:pt>
                <c:pt idx="17">
                  <c:v>138</c:v>
                </c:pt>
                <c:pt idx="18">
                  <c:v>144</c:v>
                </c:pt>
                <c:pt idx="19">
                  <c:v>156</c:v>
                </c:pt>
                <c:pt idx="20">
                  <c:v>162</c:v>
                </c:pt>
                <c:pt idx="21">
                  <c:v>168</c:v>
                </c:pt>
                <c:pt idx="22">
                  <c:v>180</c:v>
                </c:pt>
                <c:pt idx="23">
                  <c:v>186</c:v>
                </c:pt>
                <c:pt idx="24">
                  <c:v>192</c:v>
                </c:pt>
                <c:pt idx="25">
                  <c:v>204</c:v>
                </c:pt>
                <c:pt idx="26">
                  <c:v>210</c:v>
                </c:pt>
                <c:pt idx="27">
                  <c:v>216</c:v>
                </c:pt>
                <c:pt idx="28">
                  <c:v>228</c:v>
                </c:pt>
                <c:pt idx="29">
                  <c:v>234</c:v>
                </c:pt>
                <c:pt idx="30">
                  <c:v>240</c:v>
                </c:pt>
                <c:pt idx="31">
                  <c:v>252</c:v>
                </c:pt>
                <c:pt idx="32">
                  <c:v>258</c:v>
                </c:pt>
                <c:pt idx="33">
                  <c:v>264</c:v>
                </c:pt>
                <c:pt idx="34">
                  <c:v>276</c:v>
                </c:pt>
                <c:pt idx="35">
                  <c:v>282</c:v>
                </c:pt>
                <c:pt idx="36">
                  <c:v>288</c:v>
                </c:pt>
                <c:pt idx="37">
                  <c:v>300</c:v>
                </c:pt>
                <c:pt idx="38">
                  <c:v>306</c:v>
                </c:pt>
                <c:pt idx="39">
                  <c:v>312</c:v>
                </c:pt>
                <c:pt idx="40">
                  <c:v>324</c:v>
                </c:pt>
                <c:pt idx="41">
                  <c:v>330</c:v>
                </c:pt>
                <c:pt idx="42">
                  <c:v>336</c:v>
                </c:pt>
                <c:pt idx="43">
                  <c:v>348</c:v>
                </c:pt>
                <c:pt idx="44">
                  <c:v>354</c:v>
                </c:pt>
                <c:pt idx="45">
                  <c:v>360</c:v>
                </c:pt>
                <c:pt idx="46">
                  <c:v>372</c:v>
                </c:pt>
                <c:pt idx="47">
                  <c:v>378</c:v>
                </c:pt>
                <c:pt idx="48">
                  <c:v>384</c:v>
                </c:pt>
                <c:pt idx="49">
                  <c:v>396</c:v>
                </c:pt>
                <c:pt idx="50">
                  <c:v>402</c:v>
                </c:pt>
                <c:pt idx="51">
                  <c:v>408</c:v>
                </c:pt>
                <c:pt idx="52">
                  <c:v>420</c:v>
                </c:pt>
                <c:pt idx="53">
                  <c:v>426</c:v>
                </c:pt>
                <c:pt idx="54">
                  <c:v>432</c:v>
                </c:pt>
                <c:pt idx="55">
                  <c:v>438</c:v>
                </c:pt>
                <c:pt idx="56">
                  <c:v>444</c:v>
                </c:pt>
                <c:pt idx="57">
                  <c:v>450</c:v>
                </c:pt>
                <c:pt idx="58">
                  <c:v>462</c:v>
                </c:pt>
                <c:pt idx="59">
                  <c:v>468</c:v>
                </c:pt>
                <c:pt idx="60">
                  <c:v>474</c:v>
                </c:pt>
                <c:pt idx="61">
                  <c:v>486</c:v>
                </c:pt>
                <c:pt idx="62">
                  <c:v>492</c:v>
                </c:pt>
                <c:pt idx="63">
                  <c:v>498</c:v>
                </c:pt>
                <c:pt idx="64">
                  <c:v>510</c:v>
                </c:pt>
                <c:pt idx="65">
                  <c:v>516</c:v>
                </c:pt>
                <c:pt idx="66">
                  <c:v>522</c:v>
                </c:pt>
              </c:numCache>
            </c:numRef>
          </c:xVal>
          <c:yVal>
            <c:numRef>
              <c:f>Stripa!$R$3:$R$69</c:f>
              <c:numCache>
                <c:formatCode>General</c:formatCode>
                <c:ptCount val="67"/>
                <c:pt idx="0">
                  <c:v>2.501207</c:v>
                </c:pt>
                <c:pt idx="1">
                  <c:v>50.416247000000006</c:v>
                </c:pt>
                <c:pt idx="2">
                  <c:v>49.870922</c:v>
                </c:pt>
                <c:pt idx="3">
                  <c:v>53.330417999999995</c:v>
                </c:pt>
                <c:pt idx="4">
                  <c:v>48.364230000000006</c:v>
                </c:pt>
                <c:pt idx="5">
                  <c:v>52.000689000000001</c:v>
                </c:pt>
                <c:pt idx="6">
                  <c:v>50.306418999999998</c:v>
                </c:pt>
                <c:pt idx="7">
                  <c:v>44.922874999999998</c:v>
                </c:pt>
                <c:pt idx="8">
                  <c:v>42.463504</c:v>
                </c:pt>
                <c:pt idx="9">
                  <c:v>40.263883999999997</c:v>
                </c:pt>
                <c:pt idx="10">
                  <c:v>37.195912999999997</c:v>
                </c:pt>
                <c:pt idx="11">
                  <c:v>32.734054</c:v>
                </c:pt>
                <c:pt idx="12">
                  <c:v>34.468837000000001</c:v>
                </c:pt>
                <c:pt idx="13">
                  <c:v>30.657289000000002</c:v>
                </c:pt>
                <c:pt idx="14">
                  <c:v>30.843593000000002</c:v>
                </c:pt>
                <c:pt idx="15">
                  <c:v>30.693450000000002</c:v>
                </c:pt>
                <c:pt idx="16">
                  <c:v>28.268981</c:v>
                </c:pt>
                <c:pt idx="17">
                  <c:v>25.505471</c:v>
                </c:pt>
                <c:pt idx="18">
                  <c:v>25.594416000000002</c:v>
                </c:pt>
                <c:pt idx="19">
                  <c:v>25.102076</c:v>
                </c:pt>
                <c:pt idx="20">
                  <c:v>24.363111</c:v>
                </c:pt>
                <c:pt idx="21">
                  <c:v>24.418447</c:v>
                </c:pt>
                <c:pt idx="22">
                  <c:v>24.013904999999998</c:v>
                </c:pt>
                <c:pt idx="23">
                  <c:v>23.919060000000002</c:v>
                </c:pt>
                <c:pt idx="24">
                  <c:v>23.039701000000001</c:v>
                </c:pt>
                <c:pt idx="25">
                  <c:v>23.329969000000002</c:v>
                </c:pt>
                <c:pt idx="26">
                  <c:v>24.507507</c:v>
                </c:pt>
                <c:pt idx="27">
                  <c:v>24.924446</c:v>
                </c:pt>
                <c:pt idx="28">
                  <c:v>23.472792000000002</c:v>
                </c:pt>
                <c:pt idx="29">
                  <c:v>23.045199</c:v>
                </c:pt>
                <c:pt idx="30">
                  <c:v>22.544511999999997</c:v>
                </c:pt>
                <c:pt idx="31">
                  <c:v>23.334757</c:v>
                </c:pt>
                <c:pt idx="32">
                  <c:v>21.454574000000001</c:v>
                </c:pt>
                <c:pt idx="33">
                  <c:v>21.530162000000001</c:v>
                </c:pt>
                <c:pt idx="34">
                  <c:v>21.711917</c:v>
                </c:pt>
                <c:pt idx="35">
                  <c:v>19.191569000000001</c:v>
                </c:pt>
                <c:pt idx="36">
                  <c:v>21.389119999999998</c:v>
                </c:pt>
                <c:pt idx="37">
                  <c:v>22.220075000000001</c:v>
                </c:pt>
                <c:pt idx="38">
                  <c:v>20.013543000000002</c:v>
                </c:pt>
                <c:pt idx="39">
                  <c:v>19.844653999999998</c:v>
                </c:pt>
                <c:pt idx="40">
                  <c:v>21.093053000000001</c:v>
                </c:pt>
                <c:pt idx="41">
                  <c:v>21.611228999999998</c:v>
                </c:pt>
                <c:pt idx="42">
                  <c:v>22.055942999999999</c:v>
                </c:pt>
                <c:pt idx="43">
                  <c:v>22.165291</c:v>
                </c:pt>
                <c:pt idx="44">
                  <c:v>20.946363000000002</c:v>
                </c:pt>
                <c:pt idx="45">
                  <c:v>19.959474999999998</c:v>
                </c:pt>
                <c:pt idx="46">
                  <c:v>16.766370999999999</c:v>
                </c:pt>
                <c:pt idx="47">
                  <c:v>13.572513000000001</c:v>
                </c:pt>
                <c:pt idx="48">
                  <c:v>19.645989</c:v>
                </c:pt>
                <c:pt idx="49">
                  <c:v>17.595839000000002</c:v>
                </c:pt>
                <c:pt idx="50">
                  <c:v>13.55158</c:v>
                </c:pt>
                <c:pt idx="51">
                  <c:v>21.545107000000002</c:v>
                </c:pt>
                <c:pt idx="52">
                  <c:v>13.248056</c:v>
                </c:pt>
                <c:pt idx="53">
                  <c:v>12.875325999999999</c:v>
                </c:pt>
                <c:pt idx="54">
                  <c:v>12.719795</c:v>
                </c:pt>
                <c:pt idx="55">
                  <c:v>12.769684999999999</c:v>
                </c:pt>
                <c:pt idx="56">
                  <c:v>13.323690000000001</c:v>
                </c:pt>
                <c:pt idx="57">
                  <c:v>12.739977000000001</c:v>
                </c:pt>
                <c:pt idx="58">
                  <c:v>12.720844</c:v>
                </c:pt>
                <c:pt idx="59">
                  <c:v>12.547915000000001</c:v>
                </c:pt>
                <c:pt idx="60">
                  <c:v>12.233223000000001</c:v>
                </c:pt>
                <c:pt idx="61">
                  <c:v>13.44346</c:v>
                </c:pt>
                <c:pt idx="62">
                  <c:v>12.834947</c:v>
                </c:pt>
                <c:pt idx="63">
                  <c:v>13.448328999999999</c:v>
                </c:pt>
                <c:pt idx="64">
                  <c:v>13.215332</c:v>
                </c:pt>
                <c:pt idx="65">
                  <c:v>5.235595</c:v>
                </c:pt>
                <c:pt idx="66">
                  <c:v>2.2213620000000001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C7-394B-B038-7FFF0B6CA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191376"/>
        <c:axId val="998204288"/>
      </c:scatterChart>
      <c:valAx>
        <c:axId val="99819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204288"/>
        <c:crosses val="autoZero"/>
        <c:crossBetween val="midCat"/>
      </c:valAx>
      <c:valAx>
        <c:axId val="99820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19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74130977530247"/>
          <c:y val="0.39038344747808029"/>
          <c:w val="9.0921934889017911E-2"/>
          <c:h val="0.114649916639495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Metasediment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metasediment!$AB$2</c:f>
              <c:strCache>
                <c:ptCount val="1"/>
                <c:pt idx="0">
                  <c:v>SiO2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metasediment!$B$3:$B$41</c:f>
              <c:numCache>
                <c:formatCode>General</c:formatCode>
                <c:ptCount val="39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138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276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  <c:pt idx="21">
                  <c:v>378</c:v>
                </c:pt>
                <c:pt idx="22">
                  <c:v>396</c:v>
                </c:pt>
                <c:pt idx="23">
                  <c:v>414</c:v>
                </c:pt>
                <c:pt idx="24">
                  <c:v>432</c:v>
                </c:pt>
                <c:pt idx="25">
                  <c:v>450</c:v>
                </c:pt>
                <c:pt idx="26">
                  <c:v>468</c:v>
                </c:pt>
                <c:pt idx="27">
                  <c:v>486</c:v>
                </c:pt>
                <c:pt idx="28">
                  <c:v>504</c:v>
                </c:pt>
                <c:pt idx="29">
                  <c:v>522</c:v>
                </c:pt>
                <c:pt idx="30">
                  <c:v>540</c:v>
                </c:pt>
                <c:pt idx="31">
                  <c:v>558</c:v>
                </c:pt>
                <c:pt idx="32">
                  <c:v>576</c:v>
                </c:pt>
                <c:pt idx="33">
                  <c:v>594</c:v>
                </c:pt>
                <c:pt idx="34">
                  <c:v>612</c:v>
                </c:pt>
                <c:pt idx="35">
                  <c:v>630</c:v>
                </c:pt>
                <c:pt idx="36">
                  <c:v>648</c:v>
                </c:pt>
                <c:pt idx="37">
                  <c:v>666</c:v>
                </c:pt>
                <c:pt idx="38">
                  <c:v>684</c:v>
                </c:pt>
              </c:numCache>
            </c:numRef>
          </c:xVal>
          <c:yVal>
            <c:numRef>
              <c:f>metasediment!$AB$3:$AB$41</c:f>
              <c:numCache>
                <c:formatCode>0.00</c:formatCode>
                <c:ptCount val="39"/>
                <c:pt idx="0">
                  <c:v>11.66</c:v>
                </c:pt>
                <c:pt idx="1">
                  <c:v>370.32</c:v>
                </c:pt>
                <c:pt idx="2">
                  <c:v>377.95</c:v>
                </c:pt>
                <c:pt idx="3">
                  <c:v>439.05</c:v>
                </c:pt>
                <c:pt idx="4">
                  <c:v>464.14</c:v>
                </c:pt>
                <c:pt idx="5">
                  <c:v>920.58</c:v>
                </c:pt>
                <c:pt idx="6">
                  <c:v>738.57</c:v>
                </c:pt>
                <c:pt idx="7">
                  <c:v>455.62</c:v>
                </c:pt>
                <c:pt idx="8">
                  <c:v>835.66</c:v>
                </c:pt>
                <c:pt idx="9">
                  <c:v>852.44</c:v>
                </c:pt>
                <c:pt idx="10">
                  <c:v>421.63</c:v>
                </c:pt>
                <c:pt idx="11">
                  <c:v>463.19</c:v>
                </c:pt>
                <c:pt idx="12">
                  <c:v>512.52</c:v>
                </c:pt>
                <c:pt idx="13">
                  <c:v>449.71</c:v>
                </c:pt>
                <c:pt idx="14">
                  <c:v>586.05999999999995</c:v>
                </c:pt>
                <c:pt idx="15">
                  <c:v>650.71</c:v>
                </c:pt>
                <c:pt idx="16">
                  <c:v>652.67999999999995</c:v>
                </c:pt>
                <c:pt idx="17">
                  <c:v>758.94</c:v>
                </c:pt>
                <c:pt idx="18">
                  <c:v>404.03</c:v>
                </c:pt>
                <c:pt idx="19">
                  <c:v>429.71</c:v>
                </c:pt>
                <c:pt idx="20">
                  <c:v>254.09</c:v>
                </c:pt>
                <c:pt idx="21">
                  <c:v>425.11</c:v>
                </c:pt>
                <c:pt idx="22">
                  <c:v>507.84</c:v>
                </c:pt>
                <c:pt idx="23">
                  <c:v>406.36</c:v>
                </c:pt>
                <c:pt idx="24">
                  <c:v>406.83</c:v>
                </c:pt>
                <c:pt idx="25">
                  <c:v>417.45</c:v>
                </c:pt>
                <c:pt idx="26">
                  <c:v>400.07</c:v>
                </c:pt>
                <c:pt idx="27">
                  <c:v>414.14</c:v>
                </c:pt>
                <c:pt idx="28">
                  <c:v>399.73</c:v>
                </c:pt>
                <c:pt idx="29">
                  <c:v>955.05</c:v>
                </c:pt>
                <c:pt idx="30">
                  <c:v>391.36</c:v>
                </c:pt>
                <c:pt idx="31">
                  <c:v>399.65</c:v>
                </c:pt>
                <c:pt idx="32">
                  <c:v>405.01</c:v>
                </c:pt>
                <c:pt idx="33">
                  <c:v>416.63</c:v>
                </c:pt>
                <c:pt idx="34">
                  <c:v>391.6</c:v>
                </c:pt>
                <c:pt idx="35">
                  <c:v>390.22</c:v>
                </c:pt>
                <c:pt idx="36">
                  <c:v>389.61</c:v>
                </c:pt>
                <c:pt idx="37">
                  <c:v>391.73</c:v>
                </c:pt>
                <c:pt idx="38">
                  <c:v>42.54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CE-644C-9180-340698D266AC}"/>
            </c:ext>
          </c:extLst>
        </c:ser>
        <c:ser>
          <c:idx val="1"/>
          <c:order val="1"/>
          <c:tx>
            <c:strRef>
              <c:f>metasediment!$R$2</c:f>
              <c:strCache>
                <c:ptCount val="1"/>
                <c:pt idx="0">
                  <c:v>Na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metasediment!$B$3:$B$41</c:f>
              <c:numCache>
                <c:formatCode>General</c:formatCode>
                <c:ptCount val="39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138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276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  <c:pt idx="21">
                  <c:v>378</c:v>
                </c:pt>
                <c:pt idx="22">
                  <c:v>396</c:v>
                </c:pt>
                <c:pt idx="23">
                  <c:v>414</c:v>
                </c:pt>
                <c:pt idx="24">
                  <c:v>432</c:v>
                </c:pt>
                <c:pt idx="25">
                  <c:v>450</c:v>
                </c:pt>
                <c:pt idx="26">
                  <c:v>468</c:v>
                </c:pt>
                <c:pt idx="27">
                  <c:v>486</c:v>
                </c:pt>
                <c:pt idx="28">
                  <c:v>504</c:v>
                </c:pt>
                <c:pt idx="29">
                  <c:v>522</c:v>
                </c:pt>
                <c:pt idx="30">
                  <c:v>540</c:v>
                </c:pt>
                <c:pt idx="31">
                  <c:v>558</c:v>
                </c:pt>
                <c:pt idx="32">
                  <c:v>576</c:v>
                </c:pt>
                <c:pt idx="33">
                  <c:v>594</c:v>
                </c:pt>
                <c:pt idx="34">
                  <c:v>612</c:v>
                </c:pt>
                <c:pt idx="35">
                  <c:v>630</c:v>
                </c:pt>
                <c:pt idx="36">
                  <c:v>648</c:v>
                </c:pt>
                <c:pt idx="37">
                  <c:v>666</c:v>
                </c:pt>
                <c:pt idx="38">
                  <c:v>684</c:v>
                </c:pt>
              </c:numCache>
            </c:numRef>
          </c:xVal>
          <c:yVal>
            <c:numRef>
              <c:f>metasediment!$R$3:$R$41</c:f>
              <c:numCache>
                <c:formatCode>General</c:formatCode>
                <c:ptCount val="39"/>
                <c:pt idx="0">
                  <c:v>70.490612077240783</c:v>
                </c:pt>
                <c:pt idx="1">
                  <c:v>144.91948517769799</c:v>
                </c:pt>
                <c:pt idx="2">
                  <c:v>123.75036919092599</c:v>
                </c:pt>
                <c:pt idx="3">
                  <c:v>122.77578067232399</c:v>
                </c:pt>
                <c:pt idx="4">
                  <c:v>119.04529101563759</c:v>
                </c:pt>
                <c:pt idx="5">
                  <c:v>221.75571703879996</c:v>
                </c:pt>
                <c:pt idx="6">
                  <c:v>171.29109319358039</c:v>
                </c:pt>
                <c:pt idx="7">
                  <c:v>100.88170197891841</c:v>
                </c:pt>
                <c:pt idx="8">
                  <c:v>181.73963688527789</c:v>
                </c:pt>
                <c:pt idx="9">
                  <c:v>180.81551006208082</c:v>
                </c:pt>
                <c:pt idx="10">
                  <c:v>86.590047437159996</c:v>
                </c:pt>
                <c:pt idx="11">
                  <c:v>92.727236594992505</c:v>
                </c:pt>
                <c:pt idx="12">
                  <c:v>101.0473564282096</c:v>
                </c:pt>
                <c:pt idx="13">
                  <c:v>86.449449477794701</c:v>
                </c:pt>
                <c:pt idx="14">
                  <c:v>108.70541826154739</c:v>
                </c:pt>
                <c:pt idx="15">
                  <c:v>118.67832769724087</c:v>
                </c:pt>
                <c:pt idx="16">
                  <c:v>119.25942875239049</c:v>
                </c:pt>
                <c:pt idx="17">
                  <c:v>139.8266655947335</c:v>
                </c:pt>
                <c:pt idx="18">
                  <c:v>69.434800884251402</c:v>
                </c:pt>
                <c:pt idx="19">
                  <c:v>74.071526802786693</c:v>
                </c:pt>
                <c:pt idx="20">
                  <c:v>43.969894232798396</c:v>
                </c:pt>
                <c:pt idx="21">
                  <c:v>65.375509402188214</c:v>
                </c:pt>
                <c:pt idx="22">
                  <c:v>77.255054103584001</c:v>
                </c:pt>
                <c:pt idx="23">
                  <c:v>62.204937548856201</c:v>
                </c:pt>
                <c:pt idx="24">
                  <c:v>61.349742161938501</c:v>
                </c:pt>
                <c:pt idx="25">
                  <c:v>61.413594986964299</c:v>
                </c:pt>
                <c:pt idx="26">
                  <c:v>61.321832489671593</c:v>
                </c:pt>
                <c:pt idx="27">
                  <c:v>63.130534954043199</c:v>
                </c:pt>
                <c:pt idx="28">
                  <c:v>59.4445641930972</c:v>
                </c:pt>
                <c:pt idx="29">
                  <c:v>155.65151365455978</c:v>
                </c:pt>
                <c:pt idx="30">
                  <c:v>54.533578133308808</c:v>
                </c:pt>
                <c:pt idx="31">
                  <c:v>56.875689556532997</c:v>
                </c:pt>
                <c:pt idx="32">
                  <c:v>59.993534888730103</c:v>
                </c:pt>
                <c:pt idx="33">
                  <c:v>61.018828469209701</c:v>
                </c:pt>
                <c:pt idx="34">
                  <c:v>57.143914740457596</c:v>
                </c:pt>
                <c:pt idx="35">
                  <c:v>56.322178298331799</c:v>
                </c:pt>
                <c:pt idx="36">
                  <c:v>56.213606840151314</c:v>
                </c:pt>
                <c:pt idx="37">
                  <c:v>55.939823179098205</c:v>
                </c:pt>
                <c:pt idx="38">
                  <c:v>23.243920262635601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CE-644C-9180-340698D26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778432"/>
        <c:axId val="974296144"/>
      </c:scatterChart>
      <c:valAx>
        <c:axId val="959778432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96144"/>
        <c:crosses val="autoZero"/>
        <c:crossBetween val="midCat"/>
      </c:valAx>
      <c:valAx>
        <c:axId val="974296144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77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014369606676859"/>
          <c:y val="0.60854889666569456"/>
          <c:w val="0.11203855812987405"/>
          <c:h val="0.10416739574219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Metasediment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396098868936354E-2"/>
          <c:y val="0.1144753086419753"/>
          <c:w val="0.85716025604713075"/>
          <c:h val="0.748477447263536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metasediment!$U$2</c:f>
              <c:strCache>
                <c:ptCount val="1"/>
                <c:pt idx="0">
                  <c:v>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metasediment!$B$3:$B$41</c:f>
              <c:numCache>
                <c:formatCode>General</c:formatCode>
                <c:ptCount val="39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138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276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  <c:pt idx="21">
                  <c:v>378</c:v>
                </c:pt>
                <c:pt idx="22">
                  <c:v>396</c:v>
                </c:pt>
                <c:pt idx="23">
                  <c:v>414</c:v>
                </c:pt>
                <c:pt idx="24">
                  <c:v>432</c:v>
                </c:pt>
                <c:pt idx="25">
                  <c:v>450</c:v>
                </c:pt>
                <c:pt idx="26">
                  <c:v>468</c:v>
                </c:pt>
                <c:pt idx="27">
                  <c:v>486</c:v>
                </c:pt>
                <c:pt idx="28">
                  <c:v>504</c:v>
                </c:pt>
                <c:pt idx="29">
                  <c:v>522</c:v>
                </c:pt>
                <c:pt idx="30">
                  <c:v>540</c:v>
                </c:pt>
                <c:pt idx="31">
                  <c:v>558</c:v>
                </c:pt>
                <c:pt idx="32">
                  <c:v>576</c:v>
                </c:pt>
                <c:pt idx="33">
                  <c:v>594</c:v>
                </c:pt>
                <c:pt idx="34">
                  <c:v>612</c:v>
                </c:pt>
                <c:pt idx="35">
                  <c:v>630</c:v>
                </c:pt>
                <c:pt idx="36">
                  <c:v>648</c:v>
                </c:pt>
                <c:pt idx="37">
                  <c:v>666</c:v>
                </c:pt>
                <c:pt idx="38">
                  <c:v>684</c:v>
                </c:pt>
              </c:numCache>
            </c:numRef>
          </c:xVal>
          <c:yVal>
            <c:numRef>
              <c:f>metasediment!$U$3:$U$41</c:f>
              <c:numCache>
                <c:formatCode>General</c:formatCode>
                <c:ptCount val="39"/>
                <c:pt idx="0">
                  <c:v>2.9896719223235997</c:v>
                </c:pt>
                <c:pt idx="1">
                  <c:v>5.4594259583801996</c:v>
                </c:pt>
                <c:pt idx="2">
                  <c:v>4.1099604296613998</c:v>
                </c:pt>
                <c:pt idx="3">
                  <c:v>3.7054967534091001</c:v>
                </c:pt>
                <c:pt idx="4">
                  <c:v>3.3929732553738003</c:v>
                </c:pt>
                <c:pt idx="5">
                  <c:v>6.2510067159231992</c:v>
                </c:pt>
                <c:pt idx="6">
                  <c:v>4.5522211168781999</c:v>
                </c:pt>
                <c:pt idx="7">
                  <c:v>2.5386131891976</c:v>
                </c:pt>
                <c:pt idx="8">
                  <c:v>4.7459085398373002</c:v>
                </c:pt>
                <c:pt idx="9">
                  <c:v>4.5101679880729995</c:v>
                </c:pt>
                <c:pt idx="10">
                  <c:v>2.0319720176239997</c:v>
                </c:pt>
                <c:pt idx="11">
                  <c:v>2.2021590328919998</c:v>
                </c:pt>
                <c:pt idx="12">
                  <c:v>2.4135011702948002</c:v>
                </c:pt>
                <c:pt idx="13">
                  <c:v>2.0656096776512998</c:v>
                </c:pt>
                <c:pt idx="14">
                  <c:v>2.6087513557149005</c:v>
                </c:pt>
                <c:pt idx="15">
                  <c:v>2.8460678409533999</c:v>
                </c:pt>
                <c:pt idx="16">
                  <c:v>2.8256631106473002</c:v>
                </c:pt>
                <c:pt idx="17">
                  <c:v>3.3360862383319998</c:v>
                </c:pt>
                <c:pt idx="18">
                  <c:v>1.6038986588033999</c:v>
                </c:pt>
                <c:pt idx="19">
                  <c:v>1.7057318872946001</c:v>
                </c:pt>
                <c:pt idx="20">
                  <c:v>1.2465090230399998</c:v>
                </c:pt>
                <c:pt idx="21">
                  <c:v>2.958173244178</c:v>
                </c:pt>
                <c:pt idx="22">
                  <c:v>2.8619899156575999</c:v>
                </c:pt>
                <c:pt idx="23">
                  <c:v>2.0852003951983997</c:v>
                </c:pt>
                <c:pt idx="24">
                  <c:v>1.9984836928362</c:v>
                </c:pt>
                <c:pt idx="25">
                  <c:v>1.9734383364710999</c:v>
                </c:pt>
                <c:pt idx="26">
                  <c:v>1.8932063653936</c:v>
                </c:pt>
                <c:pt idx="27">
                  <c:v>1.9520445895747998</c:v>
                </c:pt>
                <c:pt idx="28">
                  <c:v>1.8233044751742</c:v>
                </c:pt>
                <c:pt idx="29">
                  <c:v>5.3098058688663992</c:v>
                </c:pt>
                <c:pt idx="30">
                  <c:v>1.8339596774836002</c:v>
                </c:pt>
                <c:pt idx="31">
                  <c:v>1.8886430786861002</c:v>
                </c:pt>
                <c:pt idx="32">
                  <c:v>1.9740738806278002</c:v>
                </c:pt>
                <c:pt idx="33">
                  <c:v>2.0350049956039999</c:v>
                </c:pt>
                <c:pt idx="34">
                  <c:v>1.8834235370896</c:v>
                </c:pt>
                <c:pt idx="35">
                  <c:v>1.8558422632770999</c:v>
                </c:pt>
                <c:pt idx="36">
                  <c:v>1.8540081300372002</c:v>
                </c:pt>
                <c:pt idx="37">
                  <c:v>1.8308182077266002</c:v>
                </c:pt>
                <c:pt idx="38">
                  <c:v>0.48925774874619998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BC-CF47-B6D7-5DDEB6D664A8}"/>
            </c:ext>
          </c:extLst>
        </c:ser>
        <c:ser>
          <c:idx val="1"/>
          <c:order val="1"/>
          <c:tx>
            <c:strRef>
              <c:f>metasediment!$X$2</c:f>
              <c:strCache>
                <c:ptCount val="1"/>
                <c:pt idx="0">
                  <c:v>Ca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metasediment!$B$3:$B$41</c:f>
              <c:numCache>
                <c:formatCode>General</c:formatCode>
                <c:ptCount val="39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138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276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  <c:pt idx="21">
                  <c:v>378</c:v>
                </c:pt>
                <c:pt idx="22">
                  <c:v>396</c:v>
                </c:pt>
                <c:pt idx="23">
                  <c:v>414</c:v>
                </c:pt>
                <c:pt idx="24">
                  <c:v>432</c:v>
                </c:pt>
                <c:pt idx="25">
                  <c:v>450</c:v>
                </c:pt>
                <c:pt idx="26">
                  <c:v>468</c:v>
                </c:pt>
                <c:pt idx="27">
                  <c:v>486</c:v>
                </c:pt>
                <c:pt idx="28">
                  <c:v>504</c:v>
                </c:pt>
                <c:pt idx="29">
                  <c:v>522</c:v>
                </c:pt>
                <c:pt idx="30">
                  <c:v>540</c:v>
                </c:pt>
                <c:pt idx="31">
                  <c:v>558</c:v>
                </c:pt>
                <c:pt idx="32">
                  <c:v>576</c:v>
                </c:pt>
                <c:pt idx="33">
                  <c:v>594</c:v>
                </c:pt>
                <c:pt idx="34">
                  <c:v>612</c:v>
                </c:pt>
                <c:pt idx="35">
                  <c:v>630</c:v>
                </c:pt>
                <c:pt idx="36">
                  <c:v>648</c:v>
                </c:pt>
                <c:pt idx="37">
                  <c:v>666</c:v>
                </c:pt>
                <c:pt idx="38">
                  <c:v>684</c:v>
                </c:pt>
              </c:numCache>
            </c:numRef>
          </c:xVal>
          <c:yVal>
            <c:numRef>
              <c:f>metasediment!$X$3:$X$41</c:f>
              <c:numCache>
                <c:formatCode>General</c:formatCode>
                <c:ptCount val="39"/>
                <c:pt idx="0">
                  <c:v>4.1623552088873996</c:v>
                </c:pt>
                <c:pt idx="1">
                  <c:v>5.1338133778239996</c:v>
                </c:pt>
                <c:pt idx="2">
                  <c:v>3.0124115189523999</c:v>
                </c:pt>
                <c:pt idx="3">
                  <c:v>1.723231094949</c:v>
                </c:pt>
                <c:pt idx="4">
                  <c:v>1.0883625746568</c:v>
                </c:pt>
                <c:pt idx="5">
                  <c:v>1.6738948033951999</c:v>
                </c:pt>
                <c:pt idx="6">
                  <c:v>1.1997338204339998</c:v>
                </c:pt>
                <c:pt idx="7">
                  <c:v>0.73654796335380002</c:v>
                </c:pt>
                <c:pt idx="8">
                  <c:v>1.2953656375892999</c:v>
                </c:pt>
                <c:pt idx="9">
                  <c:v>1.182160050115</c:v>
                </c:pt>
                <c:pt idx="10">
                  <c:v>0.63425721757600007</c:v>
                </c:pt>
                <c:pt idx="11">
                  <c:v>0.65633853200850001</c:v>
                </c:pt>
                <c:pt idx="12">
                  <c:v>0.70871163641500001</c:v>
                </c:pt>
                <c:pt idx="13">
                  <c:v>0.6856346437280999</c:v>
                </c:pt>
                <c:pt idx="14">
                  <c:v>0.81181006621740004</c:v>
                </c:pt>
                <c:pt idx="15">
                  <c:v>0.86189149556129985</c:v>
                </c:pt>
                <c:pt idx="16">
                  <c:v>0.85396923925739998</c:v>
                </c:pt>
                <c:pt idx="17">
                  <c:v>0.96281000989300003</c:v>
                </c:pt>
                <c:pt idx="18">
                  <c:v>0.55578608375100003</c:v>
                </c:pt>
                <c:pt idx="19">
                  <c:v>0.57599780882380003</c:v>
                </c:pt>
                <c:pt idx="20">
                  <c:v>4.5056929426386008</c:v>
                </c:pt>
                <c:pt idx="21">
                  <c:v>0.62701185520440006</c:v>
                </c:pt>
                <c:pt idx="22">
                  <c:v>0.88925094661759996</c:v>
                </c:pt>
                <c:pt idx="23">
                  <c:v>0.61608467069679995</c:v>
                </c:pt>
                <c:pt idx="24">
                  <c:v>0.57481423229759987</c:v>
                </c:pt>
                <c:pt idx="25">
                  <c:v>0.5395210550663001</c:v>
                </c:pt>
                <c:pt idx="26">
                  <c:v>0.52357263277809996</c:v>
                </c:pt>
                <c:pt idx="27">
                  <c:v>0.52717025293800002</c:v>
                </c:pt>
                <c:pt idx="28">
                  <c:v>0.51158225593559992</c:v>
                </c:pt>
                <c:pt idx="29">
                  <c:v>1.0657148218480001</c:v>
                </c:pt>
                <c:pt idx="30">
                  <c:v>0.4674966853084</c:v>
                </c:pt>
                <c:pt idx="31">
                  <c:v>0.4856607063167</c:v>
                </c:pt>
                <c:pt idx="32">
                  <c:v>0.51883761057800004</c:v>
                </c:pt>
                <c:pt idx="33">
                  <c:v>0.52289398847699986</c:v>
                </c:pt>
                <c:pt idx="34">
                  <c:v>0.49465027300919995</c:v>
                </c:pt>
                <c:pt idx="35">
                  <c:v>0.53376345255579993</c:v>
                </c:pt>
                <c:pt idx="36">
                  <c:v>0.52894504425440003</c:v>
                </c:pt>
                <c:pt idx="37">
                  <c:v>0.50882559660920001</c:v>
                </c:pt>
                <c:pt idx="38">
                  <c:v>0.18410524270140002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BC-CF47-B6D7-5DDEB6D66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778432"/>
        <c:axId val="974296144"/>
      </c:scatterChart>
      <c:valAx>
        <c:axId val="959778432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96144"/>
        <c:crosses val="autoZero"/>
        <c:crossBetween val="midCat"/>
      </c:valAx>
      <c:valAx>
        <c:axId val="97429614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77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666666666666645"/>
          <c:y val="0.32768469913483039"/>
          <c:w val="9.3788968824940047E-2"/>
          <c:h val="0.1041673957421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Stripa granite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520414826195511E-2"/>
          <c:y val="0.12383973288814691"/>
          <c:w val="0.85660626080276547"/>
          <c:h val="0.788664309281874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Stripa!$U$2</c:f>
              <c:strCache>
                <c:ptCount val="1"/>
                <c:pt idx="0">
                  <c:v>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Stripa!$A$3:$A$69</c:f>
              <c:numCache>
                <c:formatCode>General</c:formatCode>
                <c:ptCount val="67"/>
                <c:pt idx="0">
                  <c:v>0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60</c:v>
                </c:pt>
                <c:pt idx="8">
                  <c:v>66</c:v>
                </c:pt>
                <c:pt idx="9">
                  <c:v>72</c:v>
                </c:pt>
                <c:pt idx="10">
                  <c:v>84</c:v>
                </c:pt>
                <c:pt idx="11">
                  <c:v>90</c:v>
                </c:pt>
                <c:pt idx="12">
                  <c:v>96</c:v>
                </c:pt>
                <c:pt idx="13">
                  <c:v>108</c:v>
                </c:pt>
                <c:pt idx="14">
                  <c:v>114</c:v>
                </c:pt>
                <c:pt idx="15">
                  <c:v>120</c:v>
                </c:pt>
                <c:pt idx="16">
                  <c:v>132</c:v>
                </c:pt>
                <c:pt idx="17">
                  <c:v>138</c:v>
                </c:pt>
                <c:pt idx="18">
                  <c:v>144</c:v>
                </c:pt>
                <c:pt idx="19">
                  <c:v>156</c:v>
                </c:pt>
                <c:pt idx="20">
                  <c:v>162</c:v>
                </c:pt>
                <c:pt idx="21">
                  <c:v>168</c:v>
                </c:pt>
                <c:pt idx="22">
                  <c:v>180</c:v>
                </c:pt>
                <c:pt idx="23">
                  <c:v>186</c:v>
                </c:pt>
                <c:pt idx="24">
                  <c:v>192</c:v>
                </c:pt>
                <c:pt idx="25">
                  <c:v>204</c:v>
                </c:pt>
                <c:pt idx="26">
                  <c:v>210</c:v>
                </c:pt>
                <c:pt idx="27">
                  <c:v>216</c:v>
                </c:pt>
                <c:pt idx="28">
                  <c:v>228</c:v>
                </c:pt>
                <c:pt idx="29">
                  <c:v>234</c:v>
                </c:pt>
                <c:pt idx="30">
                  <c:v>240</c:v>
                </c:pt>
                <c:pt idx="31">
                  <c:v>252</c:v>
                </c:pt>
                <c:pt idx="32">
                  <c:v>258</c:v>
                </c:pt>
                <c:pt idx="33">
                  <c:v>264</c:v>
                </c:pt>
                <c:pt idx="34">
                  <c:v>276</c:v>
                </c:pt>
                <c:pt idx="35">
                  <c:v>282</c:v>
                </c:pt>
                <c:pt idx="36">
                  <c:v>288</c:v>
                </c:pt>
                <c:pt idx="37">
                  <c:v>300</c:v>
                </c:pt>
                <c:pt idx="38">
                  <c:v>306</c:v>
                </c:pt>
                <c:pt idx="39">
                  <c:v>312</c:v>
                </c:pt>
                <c:pt idx="40">
                  <c:v>324</c:v>
                </c:pt>
                <c:pt idx="41">
                  <c:v>330</c:v>
                </c:pt>
                <c:pt idx="42">
                  <c:v>336</c:v>
                </c:pt>
                <c:pt idx="43">
                  <c:v>348</c:v>
                </c:pt>
                <c:pt idx="44">
                  <c:v>354</c:v>
                </c:pt>
                <c:pt idx="45">
                  <c:v>360</c:v>
                </c:pt>
                <c:pt idx="46">
                  <c:v>372</c:v>
                </c:pt>
                <c:pt idx="47">
                  <c:v>378</c:v>
                </c:pt>
                <c:pt idx="48">
                  <c:v>384</c:v>
                </c:pt>
                <c:pt idx="49">
                  <c:v>396</c:v>
                </c:pt>
                <c:pt idx="50">
                  <c:v>402</c:v>
                </c:pt>
                <c:pt idx="51">
                  <c:v>408</c:v>
                </c:pt>
                <c:pt idx="52">
                  <c:v>420</c:v>
                </c:pt>
                <c:pt idx="53">
                  <c:v>426</c:v>
                </c:pt>
                <c:pt idx="54">
                  <c:v>432</c:v>
                </c:pt>
                <c:pt idx="55">
                  <c:v>438</c:v>
                </c:pt>
                <c:pt idx="56">
                  <c:v>444</c:v>
                </c:pt>
                <c:pt idx="57">
                  <c:v>450</c:v>
                </c:pt>
                <c:pt idx="58">
                  <c:v>462</c:v>
                </c:pt>
                <c:pt idx="59">
                  <c:v>468</c:v>
                </c:pt>
                <c:pt idx="60">
                  <c:v>474</c:v>
                </c:pt>
                <c:pt idx="61">
                  <c:v>486</c:v>
                </c:pt>
                <c:pt idx="62">
                  <c:v>492</c:v>
                </c:pt>
                <c:pt idx="63">
                  <c:v>498</c:v>
                </c:pt>
                <c:pt idx="64">
                  <c:v>510</c:v>
                </c:pt>
                <c:pt idx="65">
                  <c:v>516</c:v>
                </c:pt>
                <c:pt idx="66">
                  <c:v>522</c:v>
                </c:pt>
              </c:numCache>
            </c:numRef>
          </c:xVal>
          <c:yVal>
            <c:numRef>
              <c:f>Stripa!$U$3:$U$69</c:f>
              <c:numCache>
                <c:formatCode>General</c:formatCode>
                <c:ptCount val="67"/>
                <c:pt idx="0">
                  <c:v>0.20440700000000001</c:v>
                </c:pt>
                <c:pt idx="1">
                  <c:v>8.1612279999999995</c:v>
                </c:pt>
                <c:pt idx="2">
                  <c:v>5.7964510000000002</c:v>
                </c:pt>
                <c:pt idx="3">
                  <c:v>6.4721210000000005</c:v>
                </c:pt>
                <c:pt idx="4">
                  <c:v>5.1692650000000002</c:v>
                </c:pt>
                <c:pt idx="5">
                  <c:v>5.3896249999999997</c:v>
                </c:pt>
                <c:pt idx="6">
                  <c:v>5.1401289999999999</c:v>
                </c:pt>
                <c:pt idx="7">
                  <c:v>4.6037920000000003</c:v>
                </c:pt>
                <c:pt idx="8">
                  <c:v>4.4758059999999995</c:v>
                </c:pt>
                <c:pt idx="9">
                  <c:v>4.2107969999999995</c:v>
                </c:pt>
                <c:pt idx="10">
                  <c:v>3.9956740000000002</c:v>
                </c:pt>
                <c:pt idx="11">
                  <c:v>3.7902519999999997</c:v>
                </c:pt>
                <c:pt idx="12">
                  <c:v>3.7099799999999998</c:v>
                </c:pt>
                <c:pt idx="13">
                  <c:v>3.410892</c:v>
                </c:pt>
                <c:pt idx="14">
                  <c:v>3.3767610000000001</c:v>
                </c:pt>
                <c:pt idx="15">
                  <c:v>3.4632199999999997</c:v>
                </c:pt>
                <c:pt idx="16">
                  <c:v>3.1730650000000002</c:v>
                </c:pt>
                <c:pt idx="17">
                  <c:v>2.8404910000000001</c:v>
                </c:pt>
                <c:pt idx="18">
                  <c:v>2.9442600000000003</c:v>
                </c:pt>
                <c:pt idx="19">
                  <c:v>2.8384200000000002</c:v>
                </c:pt>
                <c:pt idx="20">
                  <c:v>2.814038</c:v>
                </c:pt>
                <c:pt idx="21">
                  <c:v>2.8327550000000001</c:v>
                </c:pt>
                <c:pt idx="22">
                  <c:v>2.7165819999999998</c:v>
                </c:pt>
                <c:pt idx="23">
                  <c:v>2.7263570000000001</c:v>
                </c:pt>
                <c:pt idx="24">
                  <c:v>2.765549</c:v>
                </c:pt>
                <c:pt idx="25">
                  <c:v>2.724618</c:v>
                </c:pt>
                <c:pt idx="26">
                  <c:v>2.8237700000000001</c:v>
                </c:pt>
                <c:pt idx="27">
                  <c:v>2.8826610000000001</c:v>
                </c:pt>
                <c:pt idx="28">
                  <c:v>2.8019070000000004</c:v>
                </c:pt>
                <c:pt idx="29">
                  <c:v>2.7884290000000003</c:v>
                </c:pt>
                <c:pt idx="30">
                  <c:v>2.7567649999999997</c:v>
                </c:pt>
                <c:pt idx="31">
                  <c:v>2.7030720000000001</c:v>
                </c:pt>
                <c:pt idx="32">
                  <c:v>2.609782</c:v>
                </c:pt>
                <c:pt idx="33">
                  <c:v>2.7025160000000001</c:v>
                </c:pt>
                <c:pt idx="34">
                  <c:v>2.5833499999999998</c:v>
                </c:pt>
                <c:pt idx="35">
                  <c:v>2.5395689999999997</c:v>
                </c:pt>
                <c:pt idx="36">
                  <c:v>2.5848040000000001</c:v>
                </c:pt>
                <c:pt idx="37">
                  <c:v>2.5875430000000001</c:v>
                </c:pt>
                <c:pt idx="38">
                  <c:v>2.5568</c:v>
                </c:pt>
                <c:pt idx="39">
                  <c:v>2.463076</c:v>
                </c:pt>
                <c:pt idx="40">
                  <c:v>2.543396</c:v>
                </c:pt>
                <c:pt idx="41">
                  <c:v>2.4964789999999999</c:v>
                </c:pt>
                <c:pt idx="42">
                  <c:v>2.5964160000000001</c:v>
                </c:pt>
                <c:pt idx="43">
                  <c:v>2.5771139999999999</c:v>
                </c:pt>
                <c:pt idx="44">
                  <c:v>2.56731</c:v>
                </c:pt>
                <c:pt idx="45">
                  <c:v>2.6299520000000003</c:v>
                </c:pt>
                <c:pt idx="46">
                  <c:v>2.5188069999999998</c:v>
                </c:pt>
                <c:pt idx="47">
                  <c:v>2.5252300000000001</c:v>
                </c:pt>
                <c:pt idx="48">
                  <c:v>2.5921660000000002</c:v>
                </c:pt>
                <c:pt idx="49">
                  <c:v>2.4626840000000003</c:v>
                </c:pt>
                <c:pt idx="50">
                  <c:v>2.5151129999999999</c:v>
                </c:pt>
                <c:pt idx="51">
                  <c:v>2.5466880000000001</c:v>
                </c:pt>
                <c:pt idx="52">
                  <c:v>2.468569</c:v>
                </c:pt>
                <c:pt idx="53">
                  <c:v>2.4653770000000002</c:v>
                </c:pt>
                <c:pt idx="54">
                  <c:v>2.3373380000000004</c:v>
                </c:pt>
                <c:pt idx="55">
                  <c:v>2.474072</c:v>
                </c:pt>
                <c:pt idx="56">
                  <c:v>2.3900929999999998</c:v>
                </c:pt>
                <c:pt idx="57">
                  <c:v>2.3644620000000001</c:v>
                </c:pt>
                <c:pt idx="58">
                  <c:v>2.3815019999999998</c:v>
                </c:pt>
                <c:pt idx="59">
                  <c:v>2.3545669999999999</c:v>
                </c:pt>
                <c:pt idx="60">
                  <c:v>2.3801100000000002</c:v>
                </c:pt>
                <c:pt idx="61">
                  <c:v>2.4274909999999998</c:v>
                </c:pt>
                <c:pt idx="62">
                  <c:v>2.423708</c:v>
                </c:pt>
                <c:pt idx="63">
                  <c:v>2.610868</c:v>
                </c:pt>
                <c:pt idx="64">
                  <c:v>2.4110520000000002</c:v>
                </c:pt>
                <c:pt idx="65">
                  <c:v>1.507911</c:v>
                </c:pt>
                <c:pt idx="66">
                  <c:v>0.90428500000000001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A6-294D-B594-83CB830E0FDA}"/>
            </c:ext>
          </c:extLst>
        </c:ser>
        <c:ser>
          <c:idx val="1"/>
          <c:order val="1"/>
          <c:tx>
            <c:strRef>
              <c:f>Stripa!$W$2</c:f>
              <c:strCache>
                <c:ptCount val="1"/>
                <c:pt idx="0">
                  <c:v>Ca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Stripa!$A$3:$A$69</c:f>
              <c:numCache>
                <c:formatCode>General</c:formatCode>
                <c:ptCount val="67"/>
                <c:pt idx="0">
                  <c:v>0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60</c:v>
                </c:pt>
                <c:pt idx="8">
                  <c:v>66</c:v>
                </c:pt>
                <c:pt idx="9">
                  <c:v>72</c:v>
                </c:pt>
                <c:pt idx="10">
                  <c:v>84</c:v>
                </c:pt>
                <c:pt idx="11">
                  <c:v>90</c:v>
                </c:pt>
                <c:pt idx="12">
                  <c:v>96</c:v>
                </c:pt>
                <c:pt idx="13">
                  <c:v>108</c:v>
                </c:pt>
                <c:pt idx="14">
                  <c:v>114</c:v>
                </c:pt>
                <c:pt idx="15">
                  <c:v>120</c:v>
                </c:pt>
                <c:pt idx="16">
                  <c:v>132</c:v>
                </c:pt>
                <c:pt idx="17">
                  <c:v>138</c:v>
                </c:pt>
                <c:pt idx="18">
                  <c:v>144</c:v>
                </c:pt>
                <c:pt idx="19">
                  <c:v>156</c:v>
                </c:pt>
                <c:pt idx="20">
                  <c:v>162</c:v>
                </c:pt>
                <c:pt idx="21">
                  <c:v>168</c:v>
                </c:pt>
                <c:pt idx="22">
                  <c:v>180</c:v>
                </c:pt>
                <c:pt idx="23">
                  <c:v>186</c:v>
                </c:pt>
                <c:pt idx="24">
                  <c:v>192</c:v>
                </c:pt>
                <c:pt idx="25">
                  <c:v>204</c:v>
                </c:pt>
                <c:pt idx="26">
                  <c:v>210</c:v>
                </c:pt>
                <c:pt idx="27">
                  <c:v>216</c:v>
                </c:pt>
                <c:pt idx="28">
                  <c:v>228</c:v>
                </c:pt>
                <c:pt idx="29">
                  <c:v>234</c:v>
                </c:pt>
                <c:pt idx="30">
                  <c:v>240</c:v>
                </c:pt>
                <c:pt idx="31">
                  <c:v>252</c:v>
                </c:pt>
                <c:pt idx="32">
                  <c:v>258</c:v>
                </c:pt>
                <c:pt idx="33">
                  <c:v>264</c:v>
                </c:pt>
                <c:pt idx="34">
                  <c:v>276</c:v>
                </c:pt>
                <c:pt idx="35">
                  <c:v>282</c:v>
                </c:pt>
                <c:pt idx="36">
                  <c:v>288</c:v>
                </c:pt>
                <c:pt idx="37">
                  <c:v>300</c:v>
                </c:pt>
                <c:pt idx="38">
                  <c:v>306</c:v>
                </c:pt>
                <c:pt idx="39">
                  <c:v>312</c:v>
                </c:pt>
                <c:pt idx="40">
                  <c:v>324</c:v>
                </c:pt>
                <c:pt idx="41">
                  <c:v>330</c:v>
                </c:pt>
                <c:pt idx="42">
                  <c:v>336</c:v>
                </c:pt>
                <c:pt idx="43">
                  <c:v>348</c:v>
                </c:pt>
                <c:pt idx="44">
                  <c:v>354</c:v>
                </c:pt>
                <c:pt idx="45">
                  <c:v>360</c:v>
                </c:pt>
                <c:pt idx="46">
                  <c:v>372</c:v>
                </c:pt>
                <c:pt idx="47">
                  <c:v>378</c:v>
                </c:pt>
                <c:pt idx="48">
                  <c:v>384</c:v>
                </c:pt>
                <c:pt idx="49">
                  <c:v>396</c:v>
                </c:pt>
                <c:pt idx="50">
                  <c:v>402</c:v>
                </c:pt>
                <c:pt idx="51">
                  <c:v>408</c:v>
                </c:pt>
                <c:pt idx="52">
                  <c:v>420</c:v>
                </c:pt>
                <c:pt idx="53">
                  <c:v>426</c:v>
                </c:pt>
                <c:pt idx="54">
                  <c:v>432</c:v>
                </c:pt>
                <c:pt idx="55">
                  <c:v>438</c:v>
                </c:pt>
                <c:pt idx="56">
                  <c:v>444</c:v>
                </c:pt>
                <c:pt idx="57">
                  <c:v>450</c:v>
                </c:pt>
                <c:pt idx="58">
                  <c:v>462</c:v>
                </c:pt>
                <c:pt idx="59">
                  <c:v>468</c:v>
                </c:pt>
                <c:pt idx="60">
                  <c:v>474</c:v>
                </c:pt>
                <c:pt idx="61">
                  <c:v>486</c:v>
                </c:pt>
                <c:pt idx="62">
                  <c:v>492</c:v>
                </c:pt>
                <c:pt idx="63">
                  <c:v>498</c:v>
                </c:pt>
                <c:pt idx="64">
                  <c:v>510</c:v>
                </c:pt>
                <c:pt idx="65">
                  <c:v>516</c:v>
                </c:pt>
                <c:pt idx="66">
                  <c:v>522</c:v>
                </c:pt>
              </c:numCache>
            </c:numRef>
          </c:xVal>
          <c:yVal>
            <c:numRef>
              <c:f>Stripa!$W$3:$W$69</c:f>
              <c:numCache>
                <c:formatCode>General</c:formatCode>
                <c:ptCount val="67"/>
                <c:pt idx="0">
                  <c:v>4.542262</c:v>
                </c:pt>
                <c:pt idx="1">
                  <c:v>36.469025000000002</c:v>
                </c:pt>
                <c:pt idx="2">
                  <c:v>31.88364</c:v>
                </c:pt>
                <c:pt idx="3">
                  <c:v>31.852636999999998</c:v>
                </c:pt>
                <c:pt idx="4">
                  <c:v>26.992421999999998</c:v>
                </c:pt>
                <c:pt idx="5">
                  <c:v>27.421575000000001</c:v>
                </c:pt>
                <c:pt idx="6">
                  <c:v>24.469222000000002</c:v>
                </c:pt>
                <c:pt idx="7">
                  <c:v>17.281828000000001</c:v>
                </c:pt>
                <c:pt idx="8">
                  <c:v>13.89655</c:v>
                </c:pt>
                <c:pt idx="9">
                  <c:v>12.475391999999999</c:v>
                </c:pt>
                <c:pt idx="10">
                  <c:v>11.388185999999999</c:v>
                </c:pt>
                <c:pt idx="11">
                  <c:v>10.045346</c:v>
                </c:pt>
                <c:pt idx="12">
                  <c:v>9.9582770000000007</c:v>
                </c:pt>
                <c:pt idx="13">
                  <c:v>8.8783119999999993</c:v>
                </c:pt>
                <c:pt idx="14">
                  <c:v>8.4063590000000001</c:v>
                </c:pt>
                <c:pt idx="15">
                  <c:v>8.409224</c:v>
                </c:pt>
                <c:pt idx="16">
                  <c:v>7.483816</c:v>
                </c:pt>
                <c:pt idx="17">
                  <c:v>6.6775799999999998</c:v>
                </c:pt>
                <c:pt idx="18">
                  <c:v>6.99491</c:v>
                </c:pt>
                <c:pt idx="19">
                  <c:v>6.6443239999999992</c:v>
                </c:pt>
                <c:pt idx="20">
                  <c:v>6.3399109999999999</c:v>
                </c:pt>
                <c:pt idx="21">
                  <c:v>6.478561</c:v>
                </c:pt>
                <c:pt idx="22">
                  <c:v>6.2363569999999999</c:v>
                </c:pt>
                <c:pt idx="23">
                  <c:v>6.2458919999999996</c:v>
                </c:pt>
                <c:pt idx="24">
                  <c:v>6.2319100000000001</c:v>
                </c:pt>
                <c:pt idx="25">
                  <c:v>6.0763889999999998</c:v>
                </c:pt>
                <c:pt idx="26">
                  <c:v>6.1599769999999996</c:v>
                </c:pt>
                <c:pt idx="27">
                  <c:v>6.3191839999999999</c:v>
                </c:pt>
                <c:pt idx="28">
                  <c:v>6.005795</c:v>
                </c:pt>
                <c:pt idx="29">
                  <c:v>6.1896829999999996</c:v>
                </c:pt>
                <c:pt idx="30">
                  <c:v>6.070843</c:v>
                </c:pt>
                <c:pt idx="31">
                  <c:v>5.9818030000000002</c:v>
                </c:pt>
                <c:pt idx="32">
                  <c:v>5.6895510000000007</c:v>
                </c:pt>
                <c:pt idx="33">
                  <c:v>5.7325600000000003</c:v>
                </c:pt>
                <c:pt idx="34">
                  <c:v>5.6206750000000003</c:v>
                </c:pt>
                <c:pt idx="35">
                  <c:v>5.5227200000000005</c:v>
                </c:pt>
                <c:pt idx="36">
                  <c:v>5.5321910000000001</c:v>
                </c:pt>
                <c:pt idx="37">
                  <c:v>5.5128459999999997</c:v>
                </c:pt>
                <c:pt idx="38">
                  <c:v>5.6508659999999997</c:v>
                </c:pt>
                <c:pt idx="39">
                  <c:v>5.2955030000000001</c:v>
                </c:pt>
                <c:pt idx="40">
                  <c:v>5.483358</c:v>
                </c:pt>
                <c:pt idx="41">
                  <c:v>5.5178310000000002</c:v>
                </c:pt>
                <c:pt idx="42">
                  <c:v>5.5730040000000001</c:v>
                </c:pt>
                <c:pt idx="43">
                  <c:v>5.4715319999999998</c:v>
                </c:pt>
                <c:pt idx="44">
                  <c:v>5.3644959999999999</c:v>
                </c:pt>
                <c:pt idx="45">
                  <c:v>5.542249</c:v>
                </c:pt>
                <c:pt idx="46">
                  <c:v>5.2731980000000007</c:v>
                </c:pt>
                <c:pt idx="47">
                  <c:v>5.3994719999999994</c:v>
                </c:pt>
                <c:pt idx="48">
                  <c:v>5.4050940000000001</c:v>
                </c:pt>
                <c:pt idx="49">
                  <c:v>5.2377050000000001</c:v>
                </c:pt>
                <c:pt idx="50">
                  <c:v>5.185289</c:v>
                </c:pt>
                <c:pt idx="51">
                  <c:v>5.3555169999999999</c:v>
                </c:pt>
                <c:pt idx="52">
                  <c:v>5.1481009999999996</c:v>
                </c:pt>
                <c:pt idx="53">
                  <c:v>5.1323780000000001</c:v>
                </c:pt>
                <c:pt idx="54">
                  <c:v>5.0783480000000001</c:v>
                </c:pt>
                <c:pt idx="55">
                  <c:v>5.0216909999999997</c:v>
                </c:pt>
                <c:pt idx="56">
                  <c:v>4.9800789999999999</c:v>
                </c:pt>
                <c:pt idx="57">
                  <c:v>4.8872790000000004</c:v>
                </c:pt>
                <c:pt idx="58">
                  <c:v>5.0308649999999995</c:v>
                </c:pt>
                <c:pt idx="59">
                  <c:v>4.9914209999999999</c:v>
                </c:pt>
                <c:pt idx="60">
                  <c:v>5.0120259999999996</c:v>
                </c:pt>
                <c:pt idx="61">
                  <c:v>4.9811769999999997</c:v>
                </c:pt>
                <c:pt idx="62">
                  <c:v>5.0976899999999992</c:v>
                </c:pt>
                <c:pt idx="63">
                  <c:v>5.2778670000000005</c:v>
                </c:pt>
                <c:pt idx="64">
                  <c:v>5.0301350000000005</c:v>
                </c:pt>
                <c:pt idx="65">
                  <c:v>3.592746</c:v>
                </c:pt>
                <c:pt idx="66">
                  <c:v>3.5582530000000001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A6-294D-B594-83CB830E0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191376"/>
        <c:axId val="998204288"/>
      </c:scatterChart>
      <c:valAx>
        <c:axId val="99819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204288"/>
        <c:crosses val="autoZero"/>
        <c:crossBetween val="midCat"/>
      </c:valAx>
      <c:valAx>
        <c:axId val="99820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19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74130977530247"/>
          <c:y val="0.39038344747808029"/>
          <c:w val="9.0921934889017911E-2"/>
          <c:h val="0.114649916639495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Rhyolite</a:t>
            </a:r>
            <a:r>
              <a:rPr lang="en-US" baseline="0"/>
              <a:t> ash-flow tuff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069305345726321"/>
          <c:y val="0.17171296296296298"/>
          <c:w val="0.75919844120501456"/>
          <c:h val="0.65049394867308252"/>
        </c:manualLayout>
      </c:layout>
      <c:scatterChart>
        <c:scatterStyle val="smoothMarker"/>
        <c:varyColors val="0"/>
        <c:ser>
          <c:idx val="0"/>
          <c:order val="0"/>
          <c:tx>
            <c:v>SiO2 run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'rhyolite ash-flow tuff'!$C$3:$C$25</c:f>
              <c:numCache>
                <c:formatCode>0</c:formatCode>
                <c:ptCount val="2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</c:numCache>
            </c:numRef>
          </c:xVal>
          <c:yVal>
            <c:numRef>
              <c:f>'rhyolite ash-flow tuff'!$AB$3:$AB$25</c:f>
              <c:numCache>
                <c:formatCode>0.000</c:formatCode>
                <c:ptCount val="23"/>
                <c:pt idx="0">
                  <c:v>3.7093199357125837</c:v>
                </c:pt>
                <c:pt idx="1">
                  <c:v>9.0837707519350008</c:v>
                </c:pt>
                <c:pt idx="2">
                  <c:v>10.222509977803112</c:v>
                </c:pt>
                <c:pt idx="3">
                  <c:v>41.948554015413933</c:v>
                </c:pt>
                <c:pt idx="4">
                  <c:v>270.66778086269113</c:v>
                </c:pt>
                <c:pt idx="5">
                  <c:v>314.7914504102605</c:v>
                </c:pt>
                <c:pt idx="6">
                  <c:v>300.54328898423785</c:v>
                </c:pt>
                <c:pt idx="7">
                  <c:v>294.76592872127685</c:v>
                </c:pt>
                <c:pt idx="8">
                  <c:v>299.75583767245325</c:v>
                </c:pt>
                <c:pt idx="9">
                  <c:v>337.61648707860536</c:v>
                </c:pt>
                <c:pt idx="10">
                  <c:v>387.08710402258521</c:v>
                </c:pt>
                <c:pt idx="11">
                  <c:v>434.20248478207867</c:v>
                </c:pt>
                <c:pt idx="12">
                  <c:v>454.27462436869081</c:v>
                </c:pt>
                <c:pt idx="13">
                  <c:v>420.66277042684959</c:v>
                </c:pt>
                <c:pt idx="14">
                  <c:v>439.43699081749685</c:v>
                </c:pt>
                <c:pt idx="15">
                  <c:v>414.89067934781656</c:v>
                </c:pt>
                <c:pt idx="16">
                  <c:v>412.32470953316005</c:v>
                </c:pt>
                <c:pt idx="17">
                  <c:v>430.68934936882221</c:v>
                </c:pt>
                <c:pt idx="18">
                  <c:v>439.87131827043669</c:v>
                </c:pt>
                <c:pt idx="19">
                  <c:v>432.28702768351951</c:v>
                </c:pt>
                <c:pt idx="20">
                  <c:v>428.19307996729248</c:v>
                </c:pt>
                <c:pt idx="21">
                  <c:v>435.88655592859533</c:v>
                </c:pt>
                <c:pt idx="22">
                  <c:v>439.14301956526566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1C-A64A-84B5-A29C8EB4B85B}"/>
            </c:ext>
          </c:extLst>
        </c:ser>
        <c:ser>
          <c:idx val="1"/>
          <c:order val="1"/>
          <c:tx>
            <c:v>SiO2 run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'rhyolite ash-flow tuff'!$C$30:$C$48</c:f>
              <c:numCache>
                <c:formatCode>0</c:formatCode>
                <c:ptCount val="19"/>
                <c:pt idx="0">
                  <c:v>972</c:v>
                </c:pt>
                <c:pt idx="1">
                  <c:v>978</c:v>
                </c:pt>
                <c:pt idx="2">
                  <c:v>984</c:v>
                </c:pt>
                <c:pt idx="3">
                  <c:v>990</c:v>
                </c:pt>
                <c:pt idx="4">
                  <c:v>996</c:v>
                </c:pt>
                <c:pt idx="5">
                  <c:v>1020</c:v>
                </c:pt>
                <c:pt idx="6">
                  <c:v>1044</c:v>
                </c:pt>
                <c:pt idx="7">
                  <c:v>1068</c:v>
                </c:pt>
                <c:pt idx="8">
                  <c:v>1092</c:v>
                </c:pt>
                <c:pt idx="9">
                  <c:v>1116</c:v>
                </c:pt>
                <c:pt idx="10">
                  <c:v>1140</c:v>
                </c:pt>
                <c:pt idx="11">
                  <c:v>1164</c:v>
                </c:pt>
                <c:pt idx="12">
                  <c:v>1236</c:v>
                </c:pt>
                <c:pt idx="13">
                  <c:v>1308</c:v>
                </c:pt>
                <c:pt idx="14">
                  <c:v>1380</c:v>
                </c:pt>
                <c:pt idx="15">
                  <c:v>1572</c:v>
                </c:pt>
                <c:pt idx="16">
                  <c:v>1704</c:v>
                </c:pt>
                <c:pt idx="17">
                  <c:v>1896</c:v>
                </c:pt>
                <c:pt idx="18">
                  <c:v>3150.7</c:v>
                </c:pt>
              </c:numCache>
            </c:numRef>
          </c:xVal>
          <c:yVal>
            <c:numRef>
              <c:f>'rhyolite ash-flow tuff'!$AB$30:$AB$48</c:f>
              <c:numCache>
                <c:formatCode>0.0</c:formatCode>
                <c:ptCount val="19"/>
                <c:pt idx="0">
                  <c:v>42.286468338365239</c:v>
                </c:pt>
                <c:pt idx="1">
                  <c:v>356.44273168671754</c:v>
                </c:pt>
                <c:pt idx="2">
                  <c:v>438.62449121743123</c:v>
                </c:pt>
                <c:pt idx="3">
                  <c:v>460.61750992651616</c:v>
                </c:pt>
                <c:pt idx="4">
                  <c:v>452.30224905550062</c:v>
                </c:pt>
                <c:pt idx="5">
                  <c:v>466.2741972344021</c:v>
                </c:pt>
                <c:pt idx="6">
                  <c:v>472.80606090953216</c:v>
                </c:pt>
                <c:pt idx="7">
                  <c:v>464.10033599092282</c:v>
                </c:pt>
                <c:pt idx="8">
                  <c:v>470.66353766695374</c:v>
                </c:pt>
                <c:pt idx="9">
                  <c:v>460.68509807339001</c:v>
                </c:pt>
                <c:pt idx="10">
                  <c:v>462.91321510476433</c:v>
                </c:pt>
                <c:pt idx="11">
                  <c:v>463.48582373754454</c:v>
                </c:pt>
                <c:pt idx="12">
                  <c:v>471.09719601863446</c:v>
                </c:pt>
                <c:pt idx="13">
                  <c:v>474.73193729961378</c:v>
                </c:pt>
                <c:pt idx="14">
                  <c:v>498.78307727677395</c:v>
                </c:pt>
                <c:pt idx="15">
                  <c:v>466.3654112544375</c:v>
                </c:pt>
                <c:pt idx="16">
                  <c:v>466.2305296085172</c:v>
                </c:pt>
                <c:pt idx="17">
                  <c:v>462.75485025424734</c:v>
                </c:pt>
                <c:pt idx="18" formatCode="0.00">
                  <c:v>465.11693037240065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1C-A64A-84B5-A29C8EB4B85B}"/>
            </c:ext>
          </c:extLst>
        </c:ser>
        <c:ser>
          <c:idx val="2"/>
          <c:order val="2"/>
          <c:tx>
            <c:v>Na corr run 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'rhyolite ash-flow tuff'!$C$3:$C$25</c:f>
              <c:numCache>
                <c:formatCode>0</c:formatCode>
                <c:ptCount val="2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</c:numCache>
            </c:numRef>
          </c:xVal>
          <c:yVal>
            <c:numRef>
              <c:f>'rhyolite ash-flow tuff'!$BA$3:$BA$25</c:f>
              <c:numCache>
                <c:formatCode>General</c:formatCode>
                <c:ptCount val="23"/>
                <c:pt idx="0">
                  <c:v>11.176761719397948</c:v>
                </c:pt>
                <c:pt idx="1">
                  <c:v>53.844033589974593</c:v>
                </c:pt>
                <c:pt idx="2">
                  <c:v>61.289918190993468</c:v>
                </c:pt>
                <c:pt idx="3">
                  <c:v>76.80019987894272</c:v>
                </c:pt>
                <c:pt idx="4">
                  <c:v>59.547426218314087</c:v>
                </c:pt>
                <c:pt idx="5">
                  <c:v>45.806257822484703</c:v>
                </c:pt>
                <c:pt idx="6">
                  <c:v>21.763355708162859</c:v>
                </c:pt>
                <c:pt idx="7">
                  <c:v>18.443585751547424</c:v>
                </c:pt>
                <c:pt idx="8">
                  <c:v>14.054820273941159</c:v>
                </c:pt>
                <c:pt idx="9">
                  <c:v>22.854157596721318</c:v>
                </c:pt>
                <c:pt idx="10">
                  <c:v>38.013216896656644</c:v>
                </c:pt>
                <c:pt idx="11">
                  <c:v>58.765249093542081</c:v>
                </c:pt>
                <c:pt idx="12">
                  <c:v>71.152378470722837</c:v>
                </c:pt>
                <c:pt idx="13">
                  <c:v>69.345629462313795</c:v>
                </c:pt>
                <c:pt idx="14">
                  <c:v>83.734306650809657</c:v>
                </c:pt>
                <c:pt idx="15">
                  <c:v>85.16666276879215</c:v>
                </c:pt>
                <c:pt idx="16">
                  <c:v>86.098633365256788</c:v>
                </c:pt>
                <c:pt idx="17">
                  <c:v>91.180406506173952</c:v>
                </c:pt>
                <c:pt idx="18">
                  <c:v>92.578876259587332</c:v>
                </c:pt>
                <c:pt idx="19">
                  <c:v>84.832883735694168</c:v>
                </c:pt>
                <c:pt idx="20">
                  <c:v>62.544440851951798</c:v>
                </c:pt>
                <c:pt idx="21">
                  <c:v>56.861037013677667</c:v>
                </c:pt>
                <c:pt idx="22">
                  <c:v>52.134152884631455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1C-A64A-84B5-A29C8EB4B85B}"/>
            </c:ext>
          </c:extLst>
        </c:ser>
        <c:ser>
          <c:idx val="3"/>
          <c:order val="3"/>
          <c:tx>
            <c:v>Na corr run 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'rhyolite ash-flow tuff'!$C$30:$C$48</c:f>
              <c:numCache>
                <c:formatCode>0</c:formatCode>
                <c:ptCount val="19"/>
                <c:pt idx="0">
                  <c:v>972</c:v>
                </c:pt>
                <c:pt idx="1">
                  <c:v>978</c:v>
                </c:pt>
                <c:pt idx="2">
                  <c:v>984</c:v>
                </c:pt>
                <c:pt idx="3">
                  <c:v>990</c:v>
                </c:pt>
                <c:pt idx="4">
                  <c:v>996</c:v>
                </c:pt>
                <c:pt idx="5">
                  <c:v>1020</c:v>
                </c:pt>
                <c:pt idx="6">
                  <c:v>1044</c:v>
                </c:pt>
                <c:pt idx="7">
                  <c:v>1068</c:v>
                </c:pt>
                <c:pt idx="8">
                  <c:v>1092</c:v>
                </c:pt>
                <c:pt idx="9">
                  <c:v>1116</c:v>
                </c:pt>
                <c:pt idx="10">
                  <c:v>1140</c:v>
                </c:pt>
                <c:pt idx="11">
                  <c:v>1164</c:v>
                </c:pt>
                <c:pt idx="12">
                  <c:v>1236</c:v>
                </c:pt>
                <c:pt idx="13">
                  <c:v>1308</c:v>
                </c:pt>
                <c:pt idx="14">
                  <c:v>1380</c:v>
                </c:pt>
                <c:pt idx="15">
                  <c:v>1572</c:v>
                </c:pt>
                <c:pt idx="16">
                  <c:v>1704</c:v>
                </c:pt>
                <c:pt idx="17">
                  <c:v>1896</c:v>
                </c:pt>
                <c:pt idx="18">
                  <c:v>3150.7</c:v>
                </c:pt>
              </c:numCache>
            </c:numRef>
          </c:xVal>
          <c:yVal>
            <c:numRef>
              <c:f>'rhyolite ash-flow tuff'!$BA$30:$BA$48</c:f>
              <c:numCache>
                <c:formatCode>General</c:formatCode>
                <c:ptCount val="19"/>
                <c:pt idx="0">
                  <c:v>35.571344534013619</c:v>
                </c:pt>
                <c:pt idx="1">
                  <c:v>49.786802510877678</c:v>
                </c:pt>
                <c:pt idx="2">
                  <c:v>53.66736503096525</c:v>
                </c:pt>
                <c:pt idx="3">
                  <c:v>55.970421432041633</c:v>
                </c:pt>
                <c:pt idx="4">
                  <c:v>53.250823467922615</c:v>
                </c:pt>
                <c:pt idx="5">
                  <c:v>51.542954743018278</c:v>
                </c:pt>
                <c:pt idx="6">
                  <c:v>51.411037437050091</c:v>
                </c:pt>
                <c:pt idx="7">
                  <c:v>50.765834390005843</c:v>
                </c:pt>
                <c:pt idx="8">
                  <c:v>50.823761129054688</c:v>
                </c:pt>
                <c:pt idx="9">
                  <c:v>49.064968917807306</c:v>
                </c:pt>
                <c:pt idx="10">
                  <c:v>48.709930457560517</c:v>
                </c:pt>
                <c:pt idx="11">
                  <c:v>48.349828173685928</c:v>
                </c:pt>
                <c:pt idx="12">
                  <c:v>47.259491844260076</c:v>
                </c:pt>
                <c:pt idx="13">
                  <c:v>45.353458316096578</c:v>
                </c:pt>
                <c:pt idx="14">
                  <c:v>46.116477641086341</c:v>
                </c:pt>
                <c:pt idx="15">
                  <c:v>39.811672117091987</c:v>
                </c:pt>
                <c:pt idx="16">
                  <c:v>38.025391850480666</c:v>
                </c:pt>
                <c:pt idx="17">
                  <c:v>36.684137637890821</c:v>
                </c:pt>
                <c:pt idx="18">
                  <c:v>38.173733868487815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1C-A64A-84B5-A29C8EB4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460432"/>
        <c:axId val="960738992"/>
      </c:scatterChart>
      <c:valAx>
        <c:axId val="99046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738992"/>
        <c:crosses val="autoZero"/>
        <c:crossBetween val="midCat"/>
      </c:valAx>
      <c:valAx>
        <c:axId val="96073899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460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069325355931528"/>
          <c:y val="0.33932742782152231"/>
          <c:w val="0.24845996458193675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Rhyolite</a:t>
            </a:r>
            <a:r>
              <a:rPr lang="en-US" baseline="0"/>
              <a:t> ash-flow tuff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98657315230769"/>
          <c:y val="0.17171296296296296"/>
          <c:w val="0.76237506128125343"/>
          <c:h val="0.65049394867308252"/>
        </c:manualLayout>
      </c:layout>
      <c:scatterChart>
        <c:scatterStyle val="smoothMarker"/>
        <c:varyColors val="0"/>
        <c:ser>
          <c:idx val="0"/>
          <c:order val="0"/>
          <c:tx>
            <c:v>K run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'rhyolite ash-flow tuff'!$C$3:$C$25</c:f>
              <c:numCache>
                <c:formatCode>0</c:formatCode>
                <c:ptCount val="2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</c:numCache>
            </c:numRef>
          </c:xVal>
          <c:yVal>
            <c:numRef>
              <c:f>'rhyolite ash-flow tuff'!$U$3:$U$25</c:f>
              <c:numCache>
                <c:formatCode>0.000</c:formatCode>
                <c:ptCount val="23"/>
                <c:pt idx="0">
                  <c:v>0.44737052865185856</c:v>
                </c:pt>
                <c:pt idx="1">
                  <c:v>1.1898985841908736</c:v>
                </c:pt>
                <c:pt idx="2">
                  <c:v>1.4050274922036863</c:v>
                </c:pt>
                <c:pt idx="3">
                  <c:v>6.7580242540435682</c:v>
                </c:pt>
                <c:pt idx="4">
                  <c:v>24.203776419603138</c:v>
                </c:pt>
                <c:pt idx="5">
                  <c:v>25.857347154574558</c:v>
                </c:pt>
                <c:pt idx="6">
                  <c:v>27.031618787983927</c:v>
                </c:pt>
                <c:pt idx="7">
                  <c:v>26.745533711674799</c:v>
                </c:pt>
                <c:pt idx="8">
                  <c:v>25.558353696806599</c:v>
                </c:pt>
                <c:pt idx="9">
                  <c:v>18.227264449956639</c:v>
                </c:pt>
                <c:pt idx="10">
                  <c:v>14.311642450231277</c:v>
                </c:pt>
                <c:pt idx="11">
                  <c:v>11.390101681929405</c:v>
                </c:pt>
                <c:pt idx="12">
                  <c:v>8.72964218053934</c:v>
                </c:pt>
                <c:pt idx="13">
                  <c:v>7.5356295230948289</c:v>
                </c:pt>
                <c:pt idx="14">
                  <c:v>6.2552815954273653</c:v>
                </c:pt>
                <c:pt idx="15">
                  <c:v>6.0156830345286236</c:v>
                </c:pt>
                <c:pt idx="16">
                  <c:v>5.7503341655569313</c:v>
                </c:pt>
                <c:pt idx="17">
                  <c:v>4.0485185429127579</c:v>
                </c:pt>
                <c:pt idx="18">
                  <c:v>3.9371346473707742</c:v>
                </c:pt>
                <c:pt idx="19">
                  <c:v>3.6707852188372931</c:v>
                </c:pt>
                <c:pt idx="20">
                  <c:v>3.8680148610914267</c:v>
                </c:pt>
                <c:pt idx="21">
                  <c:v>3.8450858010387545</c:v>
                </c:pt>
                <c:pt idx="22">
                  <c:v>3.8486498378356533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F3-BA43-B1F9-B077C94D87EA}"/>
            </c:ext>
          </c:extLst>
        </c:ser>
        <c:ser>
          <c:idx val="1"/>
          <c:order val="1"/>
          <c:tx>
            <c:v>K run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'rhyolite ash-flow tuff'!$C$30:$C$48</c:f>
              <c:numCache>
                <c:formatCode>0</c:formatCode>
                <c:ptCount val="19"/>
                <c:pt idx="0">
                  <c:v>972</c:v>
                </c:pt>
                <c:pt idx="1">
                  <c:v>978</c:v>
                </c:pt>
                <c:pt idx="2">
                  <c:v>984</c:v>
                </c:pt>
                <c:pt idx="3">
                  <c:v>990</c:v>
                </c:pt>
                <c:pt idx="4">
                  <c:v>996</c:v>
                </c:pt>
                <c:pt idx="5">
                  <c:v>1020</c:v>
                </c:pt>
                <c:pt idx="6">
                  <c:v>1044</c:v>
                </c:pt>
                <c:pt idx="7">
                  <c:v>1068</c:v>
                </c:pt>
                <c:pt idx="8">
                  <c:v>1092</c:v>
                </c:pt>
                <c:pt idx="9">
                  <c:v>1116</c:v>
                </c:pt>
                <c:pt idx="10">
                  <c:v>1140</c:v>
                </c:pt>
                <c:pt idx="11">
                  <c:v>1164</c:v>
                </c:pt>
                <c:pt idx="12">
                  <c:v>1236</c:v>
                </c:pt>
                <c:pt idx="13">
                  <c:v>1308</c:v>
                </c:pt>
                <c:pt idx="14">
                  <c:v>1380</c:v>
                </c:pt>
                <c:pt idx="15">
                  <c:v>1572</c:v>
                </c:pt>
                <c:pt idx="16">
                  <c:v>1704</c:v>
                </c:pt>
                <c:pt idx="17">
                  <c:v>1896</c:v>
                </c:pt>
                <c:pt idx="18">
                  <c:v>3150.7</c:v>
                </c:pt>
              </c:numCache>
            </c:numRef>
          </c:xVal>
          <c:yVal>
            <c:numRef>
              <c:f>'rhyolite ash-flow tuff'!$U$30:$U$48</c:f>
              <c:numCache>
                <c:formatCode>General</c:formatCode>
                <c:ptCount val="19"/>
                <c:pt idx="0">
                  <c:v>0.79269396771849188</c:v>
                </c:pt>
                <c:pt idx="1">
                  <c:v>11.789218741329933</c:v>
                </c:pt>
                <c:pt idx="2">
                  <c:v>6.7414337615823205</c:v>
                </c:pt>
                <c:pt idx="3">
                  <c:v>6.168777507688799</c:v>
                </c:pt>
                <c:pt idx="4">
                  <c:v>5.384242579389948</c:v>
                </c:pt>
                <c:pt idx="5">
                  <c:v>4.7753031567541715</c:v>
                </c:pt>
                <c:pt idx="6">
                  <c:v>4.5169828859448566</c:v>
                </c:pt>
                <c:pt idx="7">
                  <c:v>4.5079175093407056</c:v>
                </c:pt>
                <c:pt idx="8">
                  <c:v>4.5424908948933567</c:v>
                </c:pt>
                <c:pt idx="9">
                  <c:v>4.5684097832650359</c:v>
                </c:pt>
                <c:pt idx="10">
                  <c:v>4.5165758302815622</c:v>
                </c:pt>
                <c:pt idx="11">
                  <c:v>4.5614722631686258</c:v>
                </c:pt>
                <c:pt idx="12">
                  <c:v>4.4226231862560343</c:v>
                </c:pt>
                <c:pt idx="13">
                  <c:v>4.3708339585288174</c:v>
                </c:pt>
                <c:pt idx="14">
                  <c:v>4.7389539117029251</c:v>
                </c:pt>
                <c:pt idx="15">
                  <c:v>4.1483838593387619</c:v>
                </c:pt>
                <c:pt idx="16">
                  <c:v>4.1715652951910247</c:v>
                </c:pt>
                <c:pt idx="17">
                  <c:v>4.2026753595237043</c:v>
                </c:pt>
                <c:pt idx="18" formatCode="0.00">
                  <c:v>4.1742081713511636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F3-BA43-B1F9-B077C94D87EA}"/>
            </c:ext>
          </c:extLst>
        </c:ser>
        <c:ser>
          <c:idx val="2"/>
          <c:order val="2"/>
          <c:tx>
            <c:v>Ca run 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'rhyolite ash-flow tuff'!$C$3:$C$25</c:f>
              <c:numCache>
                <c:formatCode>0</c:formatCode>
                <c:ptCount val="2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</c:numCache>
            </c:numRef>
          </c:xVal>
          <c:yVal>
            <c:numRef>
              <c:f>'rhyolite ash-flow tuff'!$W$3:$W$25</c:f>
              <c:numCache>
                <c:formatCode>0.000</c:formatCode>
                <c:ptCount val="23"/>
                <c:pt idx="0">
                  <c:v>0.33503975957316845</c:v>
                </c:pt>
                <c:pt idx="1">
                  <c:v>0.53278564417564955</c:v>
                </c:pt>
                <c:pt idx="2">
                  <c:v>0.24686097989500727</c:v>
                </c:pt>
                <c:pt idx="3">
                  <c:v>3.6701540868599611</c:v>
                </c:pt>
                <c:pt idx="4">
                  <c:v>9.4378365805231006</c:v>
                </c:pt>
                <c:pt idx="5">
                  <c:v>6.1728814407119001</c:v>
                </c:pt>
                <c:pt idx="6">
                  <c:v>5.5364666258130679</c:v>
                </c:pt>
                <c:pt idx="7">
                  <c:v>5.4900384560095867</c:v>
                </c:pt>
                <c:pt idx="8">
                  <c:v>4.9698297786539598</c:v>
                </c:pt>
                <c:pt idx="9">
                  <c:v>2.6064680799623514</c:v>
                </c:pt>
                <c:pt idx="10">
                  <c:v>1.2885434726847251</c:v>
                </c:pt>
                <c:pt idx="11">
                  <c:v>1.0123949458891415</c:v>
                </c:pt>
                <c:pt idx="12">
                  <c:v>0.69241781460414253</c:v>
                </c:pt>
                <c:pt idx="13">
                  <c:v>0.6006194584842951</c:v>
                </c:pt>
                <c:pt idx="14">
                  <c:v>0.48955875595788256</c:v>
                </c:pt>
                <c:pt idx="15">
                  <c:v>0.63628499848065512</c:v>
                </c:pt>
                <c:pt idx="16">
                  <c:v>0.71198362731312537</c:v>
                </c:pt>
                <c:pt idx="17">
                  <c:v>0.60973469974509575</c:v>
                </c:pt>
                <c:pt idx="18">
                  <c:v>0.55971282564215974</c:v>
                </c:pt>
                <c:pt idx="19">
                  <c:v>0.50578871001883019</c:v>
                </c:pt>
                <c:pt idx="20">
                  <c:v>0.42451426616830734</c:v>
                </c:pt>
                <c:pt idx="21">
                  <c:v>0.40442662633835036</c:v>
                </c:pt>
                <c:pt idx="22">
                  <c:v>0.34994139224614368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F3-BA43-B1F9-B077C94D87EA}"/>
            </c:ext>
          </c:extLst>
        </c:ser>
        <c:ser>
          <c:idx val="3"/>
          <c:order val="3"/>
          <c:tx>
            <c:v>Ca run 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'rhyolite ash-flow tuff'!$C$30:$C$48</c:f>
              <c:numCache>
                <c:formatCode>0</c:formatCode>
                <c:ptCount val="19"/>
                <c:pt idx="0">
                  <c:v>972</c:v>
                </c:pt>
                <c:pt idx="1">
                  <c:v>978</c:v>
                </c:pt>
                <c:pt idx="2">
                  <c:v>984</c:v>
                </c:pt>
                <c:pt idx="3">
                  <c:v>990</c:v>
                </c:pt>
                <c:pt idx="4">
                  <c:v>996</c:v>
                </c:pt>
                <c:pt idx="5">
                  <c:v>1020</c:v>
                </c:pt>
                <c:pt idx="6">
                  <c:v>1044</c:v>
                </c:pt>
                <c:pt idx="7">
                  <c:v>1068</c:v>
                </c:pt>
                <c:pt idx="8">
                  <c:v>1092</c:v>
                </c:pt>
                <c:pt idx="9">
                  <c:v>1116</c:v>
                </c:pt>
                <c:pt idx="10">
                  <c:v>1140</c:v>
                </c:pt>
                <c:pt idx="11">
                  <c:v>1164</c:v>
                </c:pt>
                <c:pt idx="12">
                  <c:v>1236</c:v>
                </c:pt>
                <c:pt idx="13">
                  <c:v>1308</c:v>
                </c:pt>
                <c:pt idx="14">
                  <c:v>1380</c:v>
                </c:pt>
                <c:pt idx="15">
                  <c:v>1572</c:v>
                </c:pt>
                <c:pt idx="16">
                  <c:v>1704</c:v>
                </c:pt>
                <c:pt idx="17">
                  <c:v>1896</c:v>
                </c:pt>
                <c:pt idx="18">
                  <c:v>3150.7</c:v>
                </c:pt>
              </c:numCache>
            </c:numRef>
          </c:xVal>
          <c:yVal>
            <c:numRef>
              <c:f>'rhyolite ash-flow tuff'!$W$30:$W$48</c:f>
              <c:numCache>
                <c:formatCode>General</c:formatCode>
                <c:ptCount val="19"/>
                <c:pt idx="0">
                  <c:v>0.34732799226842392</c:v>
                </c:pt>
                <c:pt idx="1">
                  <c:v>4.8324083740310888</c:v>
                </c:pt>
                <c:pt idx="2">
                  <c:v>4.4882390685850098</c:v>
                </c:pt>
                <c:pt idx="3">
                  <c:v>3.0901787807911689</c:v>
                </c:pt>
                <c:pt idx="4">
                  <c:v>2.1198150864910406</c:v>
                </c:pt>
                <c:pt idx="5">
                  <c:v>0.74865871961075914</c:v>
                </c:pt>
                <c:pt idx="6">
                  <c:v>0.38783134920463896</c:v>
                </c:pt>
                <c:pt idx="7">
                  <c:v>0.26849307984693838</c:v>
                </c:pt>
                <c:pt idx="8">
                  <c:v>0.21766858828627655</c:v>
                </c:pt>
                <c:pt idx="9">
                  <c:v>0.19542067860793225</c:v>
                </c:pt>
                <c:pt idx="10">
                  <c:v>0.18311516468129171</c:v>
                </c:pt>
                <c:pt idx="11">
                  <c:v>0.18724073063134036</c:v>
                </c:pt>
                <c:pt idx="12">
                  <c:v>0.22764042239152851</c:v>
                </c:pt>
                <c:pt idx="13">
                  <c:v>0.27058254478492288</c:v>
                </c:pt>
                <c:pt idx="14">
                  <c:v>0.34014088756893629</c:v>
                </c:pt>
                <c:pt idx="15">
                  <c:v>0.30899002051839669</c:v>
                </c:pt>
                <c:pt idx="16">
                  <c:v>0.29817959628456386</c:v>
                </c:pt>
                <c:pt idx="17">
                  <c:v>0.29099623024379107</c:v>
                </c:pt>
                <c:pt idx="18" formatCode="0.00">
                  <c:v>0.29938861568225056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F3-BA43-B1F9-B077C94D8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460432"/>
        <c:axId val="960738992"/>
      </c:scatterChart>
      <c:valAx>
        <c:axId val="99046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738992"/>
        <c:crosses val="autoZero"/>
        <c:crossBetween val="midCat"/>
      </c:valAx>
      <c:valAx>
        <c:axId val="96073899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460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81269447418169"/>
          <c:y val="0.33469779819189266"/>
          <c:w val="0.21585183443556211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Rhyolite</a:t>
            </a:r>
            <a:r>
              <a:rPr lang="en-US" baseline="0"/>
              <a:t> ash-flow tuff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98657315230769"/>
          <c:y val="0.17171296296296296"/>
          <c:w val="0.7655516813574923"/>
          <c:h val="0.65049394867308252"/>
        </c:manualLayout>
      </c:layout>
      <c:scatterChart>
        <c:scatterStyle val="smoothMarker"/>
        <c:varyColors val="0"/>
        <c:ser>
          <c:idx val="0"/>
          <c:order val="0"/>
          <c:tx>
            <c:v>Cl run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'rhyolite ash-flow tuff'!$C$3:$C$25</c:f>
              <c:numCache>
                <c:formatCode>0</c:formatCode>
                <c:ptCount val="2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</c:numCache>
            </c:numRef>
          </c:xVal>
          <c:yVal>
            <c:numRef>
              <c:f>'rhyolite ash-flow tuff'!$AD$3:$AD$25</c:f>
              <c:numCache>
                <c:formatCode>0.000</c:formatCode>
                <c:ptCount val="23"/>
                <c:pt idx="0">
                  <c:v>1.0234999999999999</c:v>
                </c:pt>
                <c:pt idx="1">
                  <c:v>6.1974999999999998</c:v>
                </c:pt>
                <c:pt idx="2">
                  <c:v>7.9820000000000002</c:v>
                </c:pt>
                <c:pt idx="3">
                  <c:v>76.112499999999997</c:v>
                </c:pt>
                <c:pt idx="4">
                  <c:v>336.411</c:v>
                </c:pt>
                <c:pt idx="5">
                  <c:v>505.26499999999999</c:v>
                </c:pt>
                <c:pt idx="6">
                  <c:v>625.35550000000001</c:v>
                </c:pt>
                <c:pt idx="7">
                  <c:v>680.21150000000011</c:v>
                </c:pt>
                <c:pt idx="8">
                  <c:v>684.14249999999993</c:v>
                </c:pt>
                <c:pt idx="9">
                  <c:v>539.60199999999998</c:v>
                </c:pt>
                <c:pt idx="10">
                  <c:v>421.75099999999998</c:v>
                </c:pt>
                <c:pt idx="11">
                  <c:v>317.00299999999999</c:v>
                </c:pt>
                <c:pt idx="12">
                  <c:v>217.47649999999999</c:v>
                </c:pt>
                <c:pt idx="13">
                  <c:v>183.00049999999999</c:v>
                </c:pt>
                <c:pt idx="14">
                  <c:v>117.04900000000001</c:v>
                </c:pt>
                <c:pt idx="15">
                  <c:v>110.129</c:v>
                </c:pt>
                <c:pt idx="16">
                  <c:v>101.4265</c:v>
                </c:pt>
                <c:pt idx="17">
                  <c:v>27.739000000000004</c:v>
                </c:pt>
                <c:pt idx="18">
                  <c:v>10.983499999999999</c:v>
                </c:pt>
                <c:pt idx="19">
                  <c:v>4.8550000000000004</c:v>
                </c:pt>
                <c:pt idx="20">
                  <c:v>1.5659999999999998</c:v>
                </c:pt>
                <c:pt idx="21">
                  <c:v>0.84100000000000008</c:v>
                </c:pt>
                <c:pt idx="22">
                  <c:v>0.63500000000000001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1D-544C-8B05-2D8E132ACC38}"/>
            </c:ext>
          </c:extLst>
        </c:ser>
        <c:ser>
          <c:idx val="1"/>
          <c:order val="1"/>
          <c:tx>
            <c:v>Cl run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'rhyolite ash-flow tuff'!$C$30:$C$48</c:f>
              <c:numCache>
                <c:formatCode>0</c:formatCode>
                <c:ptCount val="19"/>
                <c:pt idx="0">
                  <c:v>972</c:v>
                </c:pt>
                <c:pt idx="1">
                  <c:v>978</c:v>
                </c:pt>
                <c:pt idx="2">
                  <c:v>984</c:v>
                </c:pt>
                <c:pt idx="3">
                  <c:v>990</c:v>
                </c:pt>
                <c:pt idx="4">
                  <c:v>996</c:v>
                </c:pt>
                <c:pt idx="5">
                  <c:v>1020</c:v>
                </c:pt>
                <c:pt idx="6">
                  <c:v>1044</c:v>
                </c:pt>
                <c:pt idx="7">
                  <c:v>1068</c:v>
                </c:pt>
                <c:pt idx="8">
                  <c:v>1092</c:v>
                </c:pt>
                <c:pt idx="9">
                  <c:v>1116</c:v>
                </c:pt>
                <c:pt idx="10">
                  <c:v>1140</c:v>
                </c:pt>
                <c:pt idx="11">
                  <c:v>1164</c:v>
                </c:pt>
                <c:pt idx="12">
                  <c:v>1236</c:v>
                </c:pt>
                <c:pt idx="13">
                  <c:v>1308</c:v>
                </c:pt>
                <c:pt idx="14">
                  <c:v>1380</c:v>
                </c:pt>
                <c:pt idx="15">
                  <c:v>1572</c:v>
                </c:pt>
                <c:pt idx="16">
                  <c:v>1704</c:v>
                </c:pt>
                <c:pt idx="17">
                  <c:v>1896</c:v>
                </c:pt>
                <c:pt idx="18">
                  <c:v>3150.7</c:v>
                </c:pt>
              </c:numCache>
            </c:numRef>
          </c:xVal>
          <c:yVal>
            <c:numRef>
              <c:f>'rhyolite ash-flow tuff'!$AD$30:$AD$48</c:f>
              <c:numCache>
                <c:formatCode>0.00</c:formatCode>
                <c:ptCount val="19"/>
                <c:pt idx="0">
                  <c:v>0.40250000000000002</c:v>
                </c:pt>
                <c:pt idx="1">
                  <c:v>0.64749999999999996</c:v>
                </c:pt>
                <c:pt idx="2">
                  <c:v>0.621</c:v>
                </c:pt>
                <c:pt idx="3">
                  <c:v>0.5655</c:v>
                </c:pt>
                <c:pt idx="4">
                  <c:v>0.42550000000000004</c:v>
                </c:pt>
                <c:pt idx="5">
                  <c:v>0.33349999999999996</c:v>
                </c:pt>
                <c:pt idx="6">
                  <c:v>0.27</c:v>
                </c:pt>
                <c:pt idx="7">
                  <c:v>0.39800000000000002</c:v>
                </c:pt>
                <c:pt idx="8">
                  <c:v>0.20999999999999996</c:v>
                </c:pt>
                <c:pt idx="9">
                  <c:v>0.21149999999999999</c:v>
                </c:pt>
                <c:pt idx="10">
                  <c:v>0.29600000000000004</c:v>
                </c:pt>
                <c:pt idx="11">
                  <c:v>0.31600000000000006</c:v>
                </c:pt>
                <c:pt idx="12">
                  <c:v>0.17949999999999999</c:v>
                </c:pt>
                <c:pt idx="13">
                  <c:v>0.17199999999999999</c:v>
                </c:pt>
                <c:pt idx="14">
                  <c:v>0.29100000000000004</c:v>
                </c:pt>
                <c:pt idx="15">
                  <c:v>0.14749999999999999</c:v>
                </c:pt>
                <c:pt idx="16">
                  <c:v>0.1555</c:v>
                </c:pt>
                <c:pt idx="17">
                  <c:v>0.182</c:v>
                </c:pt>
                <c:pt idx="18">
                  <c:v>0.16166666666666665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1D-544C-8B05-2D8E132ACC38}"/>
            </c:ext>
          </c:extLst>
        </c:ser>
        <c:ser>
          <c:idx val="2"/>
          <c:order val="2"/>
          <c:tx>
            <c:v>Na run 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'rhyolite ash-flow tuff'!$C$3:$C$25</c:f>
              <c:numCache>
                <c:formatCode>0</c:formatCode>
                <c:ptCount val="2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</c:numCache>
            </c:numRef>
          </c:xVal>
          <c:yVal>
            <c:numRef>
              <c:f>'rhyolite ash-flow tuff'!$R$3:$R$25</c:f>
              <c:numCache>
                <c:formatCode>0.000</c:formatCode>
                <c:ptCount val="23"/>
                <c:pt idx="0">
                  <c:v>11.840520957761841</c:v>
                </c:pt>
                <c:pt idx="1">
                  <c:v>57.863230345968944</c:v>
                </c:pt>
                <c:pt idx="2">
                  <c:v>66.466397175478662</c:v>
                </c:pt>
                <c:pt idx="3">
                  <c:v>126.16060537964795</c:v>
                </c:pt>
                <c:pt idx="4">
                  <c:v>277.71636528742545</c:v>
                </c:pt>
                <c:pt idx="5">
                  <c:v>373.48023102417716</c:v>
                </c:pt>
                <c:pt idx="6">
                  <c:v>427.31830479137864</c:v>
                </c:pt>
                <c:pt idx="7">
                  <c:v>459.57369534252064</c:v>
                </c:pt>
                <c:pt idx="8">
                  <c:v>457.73425821470266</c:v>
                </c:pt>
                <c:pt idx="9">
                  <c:v>372.79632910588907</c:v>
                </c:pt>
                <c:pt idx="10">
                  <c:v>311.52677091640271</c:v>
                </c:pt>
                <c:pt idx="11">
                  <c:v>264.34773061681426</c:v>
                </c:pt>
                <c:pt idx="12">
                  <c:v>212.19002966959445</c:v>
                </c:pt>
                <c:pt idx="13">
                  <c:v>188.02493820702463</c:v>
                </c:pt>
                <c:pt idx="14">
                  <c:v>159.64281186942742</c:v>
                </c:pt>
                <c:pt idx="15">
                  <c:v>156.58741622436338</c:v>
                </c:pt>
                <c:pt idx="16">
                  <c:v>151.87564986737243</c:v>
                </c:pt>
                <c:pt idx="17">
                  <c:v>109.16967618177338</c:v>
                </c:pt>
                <c:pt idx="18">
                  <c:v>99.701885145341919</c:v>
                </c:pt>
                <c:pt idx="19">
                  <c:v>87.98144367927668</c:v>
                </c:pt>
                <c:pt idx="20">
                  <c:v>63.560021670005398</c:v>
                </c:pt>
                <c:pt idx="21">
                  <c:v>57.406441527076822</c:v>
                </c:pt>
                <c:pt idx="22">
                  <c:v>52.545962475604654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1D-544C-8B05-2D8E132ACC38}"/>
            </c:ext>
          </c:extLst>
        </c:ser>
        <c:ser>
          <c:idx val="3"/>
          <c:order val="3"/>
          <c:tx>
            <c:v>Na run 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'rhyolite ash-flow tuff'!$C$30:$C$48</c:f>
              <c:numCache>
                <c:formatCode>0</c:formatCode>
                <c:ptCount val="19"/>
                <c:pt idx="0">
                  <c:v>972</c:v>
                </c:pt>
                <c:pt idx="1">
                  <c:v>978</c:v>
                </c:pt>
                <c:pt idx="2">
                  <c:v>984</c:v>
                </c:pt>
                <c:pt idx="3">
                  <c:v>990</c:v>
                </c:pt>
                <c:pt idx="4">
                  <c:v>996</c:v>
                </c:pt>
                <c:pt idx="5">
                  <c:v>1020</c:v>
                </c:pt>
                <c:pt idx="6">
                  <c:v>1044</c:v>
                </c:pt>
                <c:pt idx="7">
                  <c:v>1068</c:v>
                </c:pt>
                <c:pt idx="8">
                  <c:v>1092</c:v>
                </c:pt>
                <c:pt idx="9">
                  <c:v>1116</c:v>
                </c:pt>
                <c:pt idx="10">
                  <c:v>1140</c:v>
                </c:pt>
                <c:pt idx="11">
                  <c:v>1164</c:v>
                </c:pt>
                <c:pt idx="12">
                  <c:v>1236</c:v>
                </c:pt>
                <c:pt idx="13">
                  <c:v>1308</c:v>
                </c:pt>
                <c:pt idx="14">
                  <c:v>1380</c:v>
                </c:pt>
                <c:pt idx="15">
                  <c:v>1572</c:v>
                </c:pt>
                <c:pt idx="16">
                  <c:v>1704</c:v>
                </c:pt>
                <c:pt idx="17">
                  <c:v>1896</c:v>
                </c:pt>
                <c:pt idx="18">
                  <c:v>3150.7</c:v>
                </c:pt>
              </c:numCache>
            </c:numRef>
          </c:xVal>
          <c:yVal>
            <c:numRef>
              <c:f>'rhyolite ash-flow tuff'!$R$30:$R$48</c:f>
              <c:numCache>
                <c:formatCode>General</c:formatCode>
                <c:ptCount val="19"/>
                <c:pt idx="0">
                  <c:v>35.832373447976948</c:v>
                </c:pt>
                <c:pt idx="1">
                  <c:v>50.206718589862163</c:v>
                </c:pt>
                <c:pt idx="2">
                  <c:v>54.070095355365808</c:v>
                </c:pt>
                <c:pt idx="3">
                  <c:v>56.337158949672101</c:v>
                </c:pt>
                <c:pt idx="4">
                  <c:v>53.526768319826701</c:v>
                </c:pt>
                <c:pt idx="5">
                  <c:v>51.759235843159324</c:v>
                </c:pt>
                <c:pt idx="6">
                  <c:v>51.586137578093812</c:v>
                </c:pt>
                <c:pt idx="7">
                  <c:v>51.023944968285114</c:v>
                </c:pt>
                <c:pt idx="8">
                  <c:v>50.959950127644248</c:v>
                </c:pt>
                <c:pt idx="9">
                  <c:v>49.202130694958221</c:v>
                </c:pt>
                <c:pt idx="10">
                  <c:v>48.901892093667705</c:v>
                </c:pt>
                <c:pt idx="11">
                  <c:v>48.554760190611169</c:v>
                </c:pt>
                <c:pt idx="12">
                  <c:v>47.375901012102105</c:v>
                </c:pt>
                <c:pt idx="13">
                  <c:v>45.46500359113184</c:v>
                </c:pt>
                <c:pt idx="14">
                  <c:v>46.305196681989024</c:v>
                </c:pt>
                <c:pt idx="15">
                  <c:v>39.907328675625131</c:v>
                </c:pt>
                <c:pt idx="16">
                  <c:v>38.126236561341031</c:v>
                </c:pt>
                <c:pt idx="17">
                  <c:v>36.802168103335106</c:v>
                </c:pt>
                <c:pt idx="18" formatCode="0.00">
                  <c:v>38.27857778010042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41D-544C-8B05-2D8E132AC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460432"/>
        <c:axId val="960738992"/>
      </c:scatterChart>
      <c:valAx>
        <c:axId val="99046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738992"/>
        <c:crosses val="autoZero"/>
        <c:crossBetween val="midCat"/>
      </c:valAx>
      <c:valAx>
        <c:axId val="960738992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460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81269447418169"/>
          <c:y val="0.33469779819189266"/>
          <c:w val="0.21585183443556211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Rhyolite</a:t>
            </a:r>
            <a:r>
              <a:rPr lang="en-US" baseline="0"/>
              <a:t> ash-flow tuff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98657315230769"/>
          <c:y val="0.17171296296296296"/>
          <c:w val="0.76237506128125343"/>
          <c:h val="0.65049394867308252"/>
        </c:manualLayout>
      </c:layout>
      <c:scatterChart>
        <c:scatterStyle val="smoothMarker"/>
        <c:varyColors val="0"/>
        <c:ser>
          <c:idx val="0"/>
          <c:order val="0"/>
          <c:tx>
            <c:v>Li run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'rhyolite ash-flow tuff'!$C$3:$C$25</c:f>
              <c:numCache>
                <c:formatCode>0</c:formatCode>
                <c:ptCount val="2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</c:numCache>
            </c:numRef>
          </c:xVal>
          <c:yVal>
            <c:numRef>
              <c:f>'rhyolite ash-flow tuff'!$P$3:$P$25</c:f>
              <c:numCache>
                <c:formatCode>0.000</c:formatCode>
                <c:ptCount val="23"/>
                <c:pt idx="0">
                  <c:v>2.3664435468482019E-3</c:v>
                </c:pt>
                <c:pt idx="1">
                  <c:v>1.2602202517866834E-2</c:v>
                </c:pt>
                <c:pt idx="2">
                  <c:v>1.2767786679744909E-2</c:v>
                </c:pt>
                <c:pt idx="3">
                  <c:v>0.10796281203179482</c:v>
                </c:pt>
                <c:pt idx="4">
                  <c:v>0.5013115570553861</c:v>
                </c:pt>
                <c:pt idx="5">
                  <c:v>0.73415342928972704</c:v>
                </c:pt>
                <c:pt idx="6">
                  <c:v>0.89175777071052209</c:v>
                </c:pt>
                <c:pt idx="7">
                  <c:v>0.96424893362926345</c:v>
                </c:pt>
                <c:pt idx="8">
                  <c:v>0.9887411945997211</c:v>
                </c:pt>
                <c:pt idx="9">
                  <c:v>0.87306917413318397</c:v>
                </c:pt>
                <c:pt idx="10">
                  <c:v>0.71402376891681885</c:v>
                </c:pt>
                <c:pt idx="11">
                  <c:v>0.70543887921325765</c:v>
                </c:pt>
                <c:pt idx="12">
                  <c:v>0.58871300419592631</c:v>
                </c:pt>
                <c:pt idx="13">
                  <c:v>0.52831769090398184</c:v>
                </c:pt>
                <c:pt idx="14">
                  <c:v>0.47393176353727329</c:v>
                </c:pt>
                <c:pt idx="15">
                  <c:v>0.48004493760144051</c:v>
                </c:pt>
                <c:pt idx="16">
                  <c:v>0.46539158636791739</c:v>
                </c:pt>
                <c:pt idx="17">
                  <c:v>0.37399473361246344</c:v>
                </c:pt>
                <c:pt idx="18">
                  <c:v>0.36906027643855394</c:v>
                </c:pt>
                <c:pt idx="19">
                  <c:v>0.34961335028404139</c:v>
                </c:pt>
                <c:pt idx="20">
                  <c:v>0.34522266872511997</c:v>
                </c:pt>
                <c:pt idx="21">
                  <c:v>0.34879896702449215</c:v>
                </c:pt>
                <c:pt idx="22">
                  <c:v>0.34770836880925865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D8-7B4E-87F4-1E3200062DF8}"/>
            </c:ext>
          </c:extLst>
        </c:ser>
        <c:ser>
          <c:idx val="1"/>
          <c:order val="1"/>
          <c:tx>
            <c:v>Li run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'rhyolite ash-flow tuff'!$C$30:$C$48</c:f>
              <c:numCache>
                <c:formatCode>0</c:formatCode>
                <c:ptCount val="19"/>
                <c:pt idx="0">
                  <c:v>972</c:v>
                </c:pt>
                <c:pt idx="1">
                  <c:v>978</c:v>
                </c:pt>
                <c:pt idx="2">
                  <c:v>984</c:v>
                </c:pt>
                <c:pt idx="3">
                  <c:v>990</c:v>
                </c:pt>
                <c:pt idx="4">
                  <c:v>996</c:v>
                </c:pt>
                <c:pt idx="5">
                  <c:v>1020</c:v>
                </c:pt>
                <c:pt idx="6">
                  <c:v>1044</c:v>
                </c:pt>
                <c:pt idx="7">
                  <c:v>1068</c:v>
                </c:pt>
                <c:pt idx="8">
                  <c:v>1092</c:v>
                </c:pt>
                <c:pt idx="9">
                  <c:v>1116</c:v>
                </c:pt>
                <c:pt idx="10">
                  <c:v>1140</c:v>
                </c:pt>
                <c:pt idx="11">
                  <c:v>1164</c:v>
                </c:pt>
                <c:pt idx="12">
                  <c:v>1236</c:v>
                </c:pt>
                <c:pt idx="13">
                  <c:v>1308</c:v>
                </c:pt>
                <c:pt idx="14">
                  <c:v>1380</c:v>
                </c:pt>
                <c:pt idx="15">
                  <c:v>1572</c:v>
                </c:pt>
                <c:pt idx="16">
                  <c:v>1704</c:v>
                </c:pt>
                <c:pt idx="17">
                  <c:v>1896</c:v>
                </c:pt>
                <c:pt idx="18">
                  <c:v>3150.7</c:v>
                </c:pt>
              </c:numCache>
            </c:numRef>
          </c:xVal>
          <c:yVal>
            <c:numRef>
              <c:f>'rhyolite ash-flow tuff'!$P$30:$P$48</c:f>
              <c:numCache>
                <c:formatCode>General</c:formatCode>
                <c:ptCount val="19"/>
                <c:pt idx="0">
                  <c:v>0.21556487278076097</c:v>
                </c:pt>
                <c:pt idx="1">
                  <c:v>0.37388690612992009</c:v>
                </c:pt>
                <c:pt idx="2">
                  <c:v>0.38595634479551</c:v>
                </c:pt>
                <c:pt idx="3">
                  <c:v>0.41641315989054151</c:v>
                </c:pt>
                <c:pt idx="4">
                  <c:v>0.39552709921143253</c:v>
                </c:pt>
                <c:pt idx="5">
                  <c:v>0.38933957630193733</c:v>
                </c:pt>
                <c:pt idx="6">
                  <c:v>0.38053406402611994</c:v>
                </c:pt>
                <c:pt idx="7">
                  <c:v>0.37435109582954834</c:v>
                </c:pt>
                <c:pt idx="8">
                  <c:v>0.38293926583492582</c:v>
                </c:pt>
                <c:pt idx="9">
                  <c:v>0.37956574685883565</c:v>
                </c:pt>
                <c:pt idx="10">
                  <c:v>0.37416267841018952</c:v>
                </c:pt>
                <c:pt idx="11">
                  <c:v>0.37399172779363571</c:v>
                </c:pt>
                <c:pt idx="12">
                  <c:v>0.37624793168881682</c:v>
                </c:pt>
                <c:pt idx="13">
                  <c:v>0.37755638060069668</c:v>
                </c:pt>
                <c:pt idx="14">
                  <c:v>0.39667906201103159</c:v>
                </c:pt>
                <c:pt idx="15">
                  <c:v>0.36041493105262279</c:v>
                </c:pt>
                <c:pt idx="16">
                  <c:v>0.36025533100008361</c:v>
                </c:pt>
                <c:pt idx="17">
                  <c:v>0.35964366536906528</c:v>
                </c:pt>
                <c:pt idx="18" formatCode="0.00">
                  <c:v>0.36010464247392387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D8-7B4E-87F4-1E3200062DF8}"/>
            </c:ext>
          </c:extLst>
        </c:ser>
        <c:ser>
          <c:idx val="2"/>
          <c:order val="2"/>
          <c:tx>
            <c:v>B run 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'rhyolite ash-flow tuff'!$C$3:$C$25</c:f>
              <c:numCache>
                <c:formatCode>0</c:formatCode>
                <c:ptCount val="2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</c:numCache>
            </c:numRef>
          </c:xVal>
          <c:yVal>
            <c:numRef>
              <c:f>'rhyolite ash-flow tuff'!$Q$3:$Q$25</c:f>
              <c:numCache>
                <c:formatCode>0.000</c:formatCode>
                <c:ptCount val="23"/>
                <c:pt idx="0">
                  <c:v>8.1606448376994843E-3</c:v>
                </c:pt>
                <c:pt idx="1">
                  <c:v>6.2833079549748927E-2</c:v>
                </c:pt>
                <c:pt idx="2">
                  <c:v>6.3410159997427593E-2</c:v>
                </c:pt>
                <c:pt idx="3">
                  <c:v>1.1204041971005889</c:v>
                </c:pt>
                <c:pt idx="4">
                  <c:v>5.5117027517688379</c:v>
                </c:pt>
                <c:pt idx="5">
                  <c:v>5.4278655790000281</c:v>
                </c:pt>
                <c:pt idx="6">
                  <c:v>5.1520166935488714</c:v>
                </c:pt>
                <c:pt idx="7">
                  <c:v>4.7831410388054616</c:v>
                </c:pt>
                <c:pt idx="8">
                  <c:v>4.4323444439968753</c:v>
                </c:pt>
                <c:pt idx="9">
                  <c:v>3.2693141101953271</c:v>
                </c:pt>
                <c:pt idx="10">
                  <c:v>2.5865453751627419</c:v>
                </c:pt>
                <c:pt idx="11">
                  <c:v>2.3919332333639409</c:v>
                </c:pt>
                <c:pt idx="12">
                  <c:v>1.9064666561790844</c:v>
                </c:pt>
                <c:pt idx="13">
                  <c:v>1.6893429218932838</c:v>
                </c:pt>
                <c:pt idx="14">
                  <c:v>1.3656976496589257</c:v>
                </c:pt>
                <c:pt idx="15">
                  <c:v>1.4455456514648428</c:v>
                </c:pt>
                <c:pt idx="16">
                  <c:v>1.371105847066493</c:v>
                </c:pt>
                <c:pt idx="17">
                  <c:v>0.70674857532694313</c:v>
                </c:pt>
                <c:pt idx="18">
                  <c:v>0.45456596309773434</c:v>
                </c:pt>
                <c:pt idx="19">
                  <c:v>0.30720807084912721</c:v>
                </c:pt>
                <c:pt idx="20">
                  <c:v>0.18557796294759948</c:v>
                </c:pt>
                <c:pt idx="21">
                  <c:v>0.14628103394528208</c:v>
                </c:pt>
                <c:pt idx="22">
                  <c:v>0.12875553937625861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D8-7B4E-87F4-1E3200062DF8}"/>
            </c:ext>
          </c:extLst>
        </c:ser>
        <c:ser>
          <c:idx val="3"/>
          <c:order val="3"/>
          <c:tx>
            <c:v>B run 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'rhyolite ash-flow tuff'!$C$30:$C$48</c:f>
              <c:numCache>
                <c:formatCode>0</c:formatCode>
                <c:ptCount val="19"/>
                <c:pt idx="0">
                  <c:v>972</c:v>
                </c:pt>
                <c:pt idx="1">
                  <c:v>978</c:v>
                </c:pt>
                <c:pt idx="2">
                  <c:v>984</c:v>
                </c:pt>
                <c:pt idx="3">
                  <c:v>990</c:v>
                </c:pt>
                <c:pt idx="4">
                  <c:v>996</c:v>
                </c:pt>
                <c:pt idx="5">
                  <c:v>1020</c:v>
                </c:pt>
                <c:pt idx="6">
                  <c:v>1044</c:v>
                </c:pt>
                <c:pt idx="7">
                  <c:v>1068</c:v>
                </c:pt>
                <c:pt idx="8">
                  <c:v>1092</c:v>
                </c:pt>
                <c:pt idx="9">
                  <c:v>1116</c:v>
                </c:pt>
                <c:pt idx="10">
                  <c:v>1140</c:v>
                </c:pt>
                <c:pt idx="11">
                  <c:v>1164</c:v>
                </c:pt>
                <c:pt idx="12">
                  <c:v>1236</c:v>
                </c:pt>
                <c:pt idx="13">
                  <c:v>1308</c:v>
                </c:pt>
                <c:pt idx="14">
                  <c:v>1380</c:v>
                </c:pt>
                <c:pt idx="15">
                  <c:v>1572</c:v>
                </c:pt>
                <c:pt idx="16">
                  <c:v>1704</c:v>
                </c:pt>
                <c:pt idx="17">
                  <c:v>1896</c:v>
                </c:pt>
                <c:pt idx="18">
                  <c:v>3150.7</c:v>
                </c:pt>
              </c:numCache>
            </c:numRef>
          </c:xVal>
          <c:yVal>
            <c:numRef>
              <c:f>'rhyolite ash-flow tuff'!$Q$30:$Q$48</c:f>
              <c:numCache>
                <c:formatCode>General</c:formatCode>
                <c:ptCount val="19"/>
                <c:pt idx="0">
                  <c:v>3.6941293612136279E-2</c:v>
                </c:pt>
                <c:pt idx="1">
                  <c:v>0.1616784677810591</c:v>
                </c:pt>
                <c:pt idx="2">
                  <c:v>0.16499473282699023</c:v>
                </c:pt>
                <c:pt idx="3">
                  <c:v>0.16687143286788622</c:v>
                </c:pt>
                <c:pt idx="4">
                  <c:v>0.15098392936322885</c:v>
                </c:pt>
                <c:pt idx="5">
                  <c:v>0.14142982171051152</c:v>
                </c:pt>
                <c:pt idx="6">
                  <c:v>0.13463949349282783</c:v>
                </c:pt>
                <c:pt idx="7">
                  <c:v>0.1314851967399899</c:v>
                </c:pt>
                <c:pt idx="8">
                  <c:v>0.13419510656052383</c:v>
                </c:pt>
                <c:pt idx="9">
                  <c:v>0.13234979571565006</c:v>
                </c:pt>
                <c:pt idx="10">
                  <c:v>0.12922116263613043</c:v>
                </c:pt>
                <c:pt idx="11">
                  <c:v>0.13026043206180726</c:v>
                </c:pt>
                <c:pt idx="12">
                  <c:v>0.13200789898827292</c:v>
                </c:pt>
                <c:pt idx="13">
                  <c:v>0.13242405827440704</c:v>
                </c:pt>
                <c:pt idx="14">
                  <c:v>0.13877791682593033</c:v>
                </c:pt>
                <c:pt idx="15">
                  <c:v>0.12464185910103243</c:v>
                </c:pt>
                <c:pt idx="16">
                  <c:v>0.12126806134122281</c:v>
                </c:pt>
                <c:pt idx="17">
                  <c:v>0.11788277275098459</c:v>
                </c:pt>
                <c:pt idx="18" formatCode="0.00">
                  <c:v>0.12126423106441327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D8-7B4E-87F4-1E3200062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460432"/>
        <c:axId val="960738992"/>
      </c:scatterChart>
      <c:valAx>
        <c:axId val="99046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738992"/>
        <c:crosses val="autoZero"/>
        <c:crossBetween val="midCat"/>
      </c:valAx>
      <c:valAx>
        <c:axId val="960738992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460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81269447418169"/>
          <c:y val="0.33469779819189266"/>
          <c:w val="0.21585183443556211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Silicified rhyolite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'silicified rhyolite'!$A$97:$AY$97</c:f>
            </c:numRef>
          </c:yVal>
          <c:smooth val="1"/>
          <c:extLst>
            <c:ext xmlns:c16="http://schemas.microsoft.com/office/drawing/2014/chart" uri="{C3380CC4-5D6E-409C-BE32-E72D297353CC}">
              <c16:uniqueId val="{00000000-B56F-B14A-B714-45132A78E118}"/>
            </c:ext>
          </c:extLst>
        </c:ser>
        <c:ser>
          <c:idx val="1"/>
          <c:order val="1"/>
          <c:tx>
            <c:strRef>
              <c:f>'silicified rhyolite'!$P$2</c:f>
              <c:strCache>
                <c:ptCount val="1"/>
                <c:pt idx="0">
                  <c:v>Na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'silicified rhyolite'!$A$3:$A$98</c:f>
              <c:numCache>
                <c:formatCode>General</c:formatCode>
                <c:ptCount val="8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438</c:v>
                </c:pt>
                <c:pt idx="73">
                  <c:v>450</c:v>
                </c:pt>
                <c:pt idx="74">
                  <c:v>462</c:v>
                </c:pt>
                <c:pt idx="75">
                  <c:v>474</c:v>
                </c:pt>
                <c:pt idx="76">
                  <c:v>486</c:v>
                </c:pt>
                <c:pt idx="77">
                  <c:v>498</c:v>
                </c:pt>
                <c:pt idx="78">
                  <c:v>510</c:v>
                </c:pt>
                <c:pt idx="79">
                  <c:v>522</c:v>
                </c:pt>
                <c:pt idx="80">
                  <c:v>534</c:v>
                </c:pt>
                <c:pt idx="81">
                  <c:v>546</c:v>
                </c:pt>
                <c:pt idx="82">
                  <c:v>558</c:v>
                </c:pt>
                <c:pt idx="83">
                  <c:v>570</c:v>
                </c:pt>
              </c:numCache>
            </c:numRef>
          </c:xVal>
          <c:yVal>
            <c:numRef>
              <c:f>'silicified rhyolite'!$P$3:$P$98</c:f>
              <c:numCache>
                <c:formatCode>0.00</c:formatCode>
                <c:ptCount val="84"/>
                <c:pt idx="0">
                  <c:v>9.0873192738264983</c:v>
                </c:pt>
                <c:pt idx="1">
                  <c:v>23.448405882237598</c:v>
                </c:pt>
                <c:pt idx="2">
                  <c:v>26.260053569753598</c:v>
                </c:pt>
                <c:pt idx="3">
                  <c:v>99.523097652283994</c:v>
                </c:pt>
                <c:pt idx="4">
                  <c:v>150.16254110037931</c:v>
                </c:pt>
                <c:pt idx="5">
                  <c:v>138.45240035088</c:v>
                </c:pt>
                <c:pt idx="6">
                  <c:v>134.40428099007119</c:v>
                </c:pt>
                <c:pt idx="7">
                  <c:v>134.68818600520837</c:v>
                </c:pt>
                <c:pt idx="8">
                  <c:v>132.4766196462528</c:v>
                </c:pt>
                <c:pt idx="9">
                  <c:v>125.94193379523601</c:v>
                </c:pt>
                <c:pt idx="10">
                  <c:v>118.0511391005108</c:v>
                </c:pt>
                <c:pt idx="11">
                  <c:v>115.7901722959375</c:v>
                </c:pt>
                <c:pt idx="12">
                  <c:v>110.85433080027001</c:v>
                </c:pt>
                <c:pt idx="13">
                  <c:v>106.952436129728</c:v>
                </c:pt>
                <c:pt idx="14">
                  <c:v>102.08652433053689</c:v>
                </c:pt>
                <c:pt idx="15">
                  <c:v>98.500504060662195</c:v>
                </c:pt>
                <c:pt idx="16">
                  <c:v>96.792937319266997</c:v>
                </c:pt>
                <c:pt idx="17">
                  <c:v>93.462179761127089</c:v>
                </c:pt>
                <c:pt idx="18">
                  <c:v>89.140443970496591</c:v>
                </c:pt>
                <c:pt idx="19">
                  <c:v>87.527096342033218</c:v>
                </c:pt>
                <c:pt idx="20">
                  <c:v>86.225288638987308</c:v>
                </c:pt>
                <c:pt idx="21">
                  <c:v>81.933712425799214</c:v>
                </c:pt>
                <c:pt idx="22">
                  <c:v>80.775123275037203</c:v>
                </c:pt>
                <c:pt idx="23">
                  <c:v>79.800498554445397</c:v>
                </c:pt>
                <c:pt idx="24">
                  <c:v>76.545344245107998</c:v>
                </c:pt>
                <c:pt idx="25">
                  <c:v>72.758413120816499</c:v>
                </c:pt>
                <c:pt idx="26">
                  <c:v>72.498510331955202</c:v>
                </c:pt>
                <c:pt idx="27">
                  <c:v>71.396244046549199</c:v>
                </c:pt>
                <c:pt idx="28">
                  <c:v>70.806635483535004</c:v>
                </c:pt>
                <c:pt idx="29">
                  <c:v>65.740893648753598</c:v>
                </c:pt>
                <c:pt idx="30">
                  <c:v>58.403524459820794</c:v>
                </c:pt>
                <c:pt idx="31">
                  <c:v>60.850849993703996</c:v>
                </c:pt>
                <c:pt idx="32">
                  <c:v>56.912676645007195</c:v>
                </c:pt>
                <c:pt idx="33">
                  <c:v>61.800131018868001</c:v>
                </c:pt>
                <c:pt idx="34">
                  <c:v>56.974258318934702</c:v>
                </c:pt>
                <c:pt idx="35">
                  <c:v>57.69720921015</c:v>
                </c:pt>
                <c:pt idx="36">
                  <c:v>57.326731839597606</c:v>
                </c:pt>
                <c:pt idx="37">
                  <c:v>57.347102287111497</c:v>
                </c:pt>
                <c:pt idx="38">
                  <c:v>55.376081865570001</c:v>
                </c:pt>
                <c:pt idx="39">
                  <c:v>56.045419223402</c:v>
                </c:pt>
                <c:pt idx="40">
                  <c:v>54.264578193244802</c:v>
                </c:pt>
                <c:pt idx="41">
                  <c:v>56.000314498919096</c:v>
                </c:pt>
                <c:pt idx="42">
                  <c:v>53.387341318180802</c:v>
                </c:pt>
                <c:pt idx="43">
                  <c:v>53.700916170999506</c:v>
                </c:pt>
                <c:pt idx="44">
                  <c:v>52.455437213136101</c:v>
                </c:pt>
                <c:pt idx="45">
                  <c:v>51.560886836680396</c:v>
                </c:pt>
                <c:pt idx="46">
                  <c:v>51.00027860115901</c:v>
                </c:pt>
                <c:pt idx="47">
                  <c:v>49.93615729354449</c:v>
                </c:pt>
                <c:pt idx="48">
                  <c:v>48.343504936270001</c:v>
                </c:pt>
                <c:pt idx="49">
                  <c:v>45.309632262101204</c:v>
                </c:pt>
                <c:pt idx="50">
                  <c:v>44.939575860692401</c:v>
                </c:pt>
                <c:pt idx="51">
                  <c:v>46.850344230710697</c:v>
                </c:pt>
                <c:pt idx="52">
                  <c:v>44.415026597284204</c:v>
                </c:pt>
                <c:pt idx="53">
                  <c:v>44.244606338723997</c:v>
                </c:pt>
                <c:pt idx="54">
                  <c:v>43.763425116757496</c:v>
                </c:pt>
                <c:pt idx="55">
                  <c:v>45.501454976075095</c:v>
                </c:pt>
                <c:pt idx="56">
                  <c:v>46.585379990564</c:v>
                </c:pt>
                <c:pt idx="57">
                  <c:v>47.721459540177605</c:v>
                </c:pt>
                <c:pt idx="58">
                  <c:v>47.734814621667205</c:v>
                </c:pt>
                <c:pt idx="59">
                  <c:v>46.509656263889596</c:v>
                </c:pt>
                <c:pt idx="60">
                  <c:v>45.532614592967995</c:v>
                </c:pt>
                <c:pt idx="61">
                  <c:v>45.117495505875603</c:v>
                </c:pt>
                <c:pt idx="62">
                  <c:v>46.130221555185599</c:v>
                </c:pt>
                <c:pt idx="63">
                  <c:v>44.80404942031921</c:v>
                </c:pt>
                <c:pt idx="64">
                  <c:v>46.436976351403203</c:v>
                </c:pt>
                <c:pt idx="65">
                  <c:v>45.751742116244003</c:v>
                </c:pt>
                <c:pt idx="66">
                  <c:v>44.634507218048498</c:v>
                </c:pt>
                <c:pt idx="67">
                  <c:v>45.471156459182396</c:v>
                </c:pt>
                <c:pt idx="68">
                  <c:v>45.242731369259197</c:v>
                </c:pt>
                <c:pt idx="69">
                  <c:v>44.1780412730336</c:v>
                </c:pt>
                <c:pt idx="70">
                  <c:v>43.941165410141906</c:v>
                </c:pt>
                <c:pt idx="71">
                  <c:v>43.898295246220798</c:v>
                </c:pt>
                <c:pt idx="72">
                  <c:v>42.967733735502698</c:v>
                </c:pt>
                <c:pt idx="73">
                  <c:v>43.081635432105202</c:v>
                </c:pt>
                <c:pt idx="74">
                  <c:v>43.336231441477203</c:v>
                </c:pt>
                <c:pt idx="75">
                  <c:v>43.107638192838998</c:v>
                </c:pt>
                <c:pt idx="76">
                  <c:v>42.532977320476505</c:v>
                </c:pt>
                <c:pt idx="77">
                  <c:v>41.633826171011002</c:v>
                </c:pt>
                <c:pt idx="78">
                  <c:v>42.5034348490518</c:v>
                </c:pt>
                <c:pt idx="79">
                  <c:v>40.715462439258502</c:v>
                </c:pt>
                <c:pt idx="80">
                  <c:v>43.1399973282617</c:v>
                </c:pt>
                <c:pt idx="81">
                  <c:v>39.8178321058924</c:v>
                </c:pt>
                <c:pt idx="82">
                  <c:v>39.369865750221997</c:v>
                </c:pt>
                <c:pt idx="83">
                  <c:v>43.962278989976589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6F-B14A-B714-45132A78E118}"/>
            </c:ext>
          </c:extLst>
        </c:ser>
        <c:ser>
          <c:idx val="2"/>
          <c:order val="2"/>
          <c:tx>
            <c:strRef>
              <c:f>'silicified rhyolite'!$AB$2</c:f>
              <c:strCache>
                <c:ptCount val="1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'silicified rhyolite'!$A$3:$A$98</c:f>
              <c:numCache>
                <c:formatCode>General</c:formatCode>
                <c:ptCount val="8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438</c:v>
                </c:pt>
                <c:pt idx="73">
                  <c:v>450</c:v>
                </c:pt>
                <c:pt idx="74">
                  <c:v>462</c:v>
                </c:pt>
                <c:pt idx="75">
                  <c:v>474</c:v>
                </c:pt>
                <c:pt idx="76">
                  <c:v>486</c:v>
                </c:pt>
                <c:pt idx="77">
                  <c:v>498</c:v>
                </c:pt>
                <c:pt idx="78">
                  <c:v>510</c:v>
                </c:pt>
                <c:pt idx="79">
                  <c:v>522</c:v>
                </c:pt>
                <c:pt idx="80">
                  <c:v>534</c:v>
                </c:pt>
                <c:pt idx="81">
                  <c:v>546</c:v>
                </c:pt>
                <c:pt idx="82">
                  <c:v>558</c:v>
                </c:pt>
                <c:pt idx="83">
                  <c:v>570</c:v>
                </c:pt>
              </c:numCache>
            </c:numRef>
          </c:xVal>
          <c:yVal>
            <c:numRef>
              <c:f>'silicified rhyolite'!$AB$3:$AB$98</c:f>
              <c:numCache>
                <c:formatCode>0.00</c:formatCode>
                <c:ptCount val="84"/>
                <c:pt idx="0">
                  <c:v>5.0631160305343519</c:v>
                </c:pt>
                <c:pt idx="1">
                  <c:v>16.907456544502615</c:v>
                </c:pt>
                <c:pt idx="2">
                  <c:v>16.59046430412371</c:v>
                </c:pt>
                <c:pt idx="3">
                  <c:v>110.04861493506492</c:v>
                </c:pt>
                <c:pt idx="4">
                  <c:v>172.29923984771571</c:v>
                </c:pt>
                <c:pt idx="5">
                  <c:v>169.33930992366413</c:v>
                </c:pt>
                <c:pt idx="6">
                  <c:v>157.44327906976747</c:v>
                </c:pt>
                <c:pt idx="7">
                  <c:v>164.48441468354426</c:v>
                </c:pt>
                <c:pt idx="8">
                  <c:v>157.42384458438283</c:v>
                </c:pt>
                <c:pt idx="9">
                  <c:v>141.95625465994962</c:v>
                </c:pt>
                <c:pt idx="10">
                  <c:v>131.87703746835442</c:v>
                </c:pt>
                <c:pt idx="11">
                  <c:v>122.910551511335</c:v>
                </c:pt>
                <c:pt idx="12">
                  <c:v>112.92667493670886</c:v>
                </c:pt>
                <c:pt idx="13">
                  <c:v>102.94790392405061</c:v>
                </c:pt>
                <c:pt idx="14">
                  <c:v>91.236891666666665</c:v>
                </c:pt>
                <c:pt idx="15">
                  <c:v>85.397471590909092</c:v>
                </c:pt>
                <c:pt idx="16">
                  <c:v>81.137225575447573</c:v>
                </c:pt>
                <c:pt idx="17">
                  <c:v>72.310893560606047</c:v>
                </c:pt>
                <c:pt idx="18">
                  <c:v>65.271119221105522</c:v>
                </c:pt>
                <c:pt idx="19">
                  <c:v>61.423733164556957</c:v>
                </c:pt>
                <c:pt idx="20">
                  <c:v>54.473483123425687</c:v>
                </c:pt>
                <c:pt idx="21">
                  <c:v>53.297671994884922</c:v>
                </c:pt>
                <c:pt idx="22">
                  <c:v>46.209633749999995</c:v>
                </c:pt>
                <c:pt idx="23">
                  <c:v>42.699440302267</c:v>
                </c:pt>
                <c:pt idx="24">
                  <c:v>39.856786111111113</c:v>
                </c:pt>
                <c:pt idx="25">
                  <c:v>35.447234096692114</c:v>
                </c:pt>
                <c:pt idx="26">
                  <c:v>33.773003924050634</c:v>
                </c:pt>
                <c:pt idx="27">
                  <c:v>30.01921493670886</c:v>
                </c:pt>
                <c:pt idx="28">
                  <c:v>28.345929230769233</c:v>
                </c:pt>
                <c:pt idx="29">
                  <c:v>25.530055837563452</c:v>
                </c:pt>
                <c:pt idx="30">
                  <c:v>23.55748418367347</c:v>
                </c:pt>
                <c:pt idx="31">
                  <c:v>22.854403053435114</c:v>
                </c:pt>
                <c:pt idx="32">
                  <c:v>17.886518020304568</c:v>
                </c:pt>
                <c:pt idx="33">
                  <c:v>19.963781645569622</c:v>
                </c:pt>
                <c:pt idx="34">
                  <c:v>21.530456852791879</c:v>
                </c:pt>
                <c:pt idx="35">
                  <c:v>15.780832575757573</c:v>
                </c:pt>
                <c:pt idx="36">
                  <c:v>14.627903661616161</c:v>
                </c:pt>
                <c:pt idx="37">
                  <c:v>13.819634782608695</c:v>
                </c:pt>
                <c:pt idx="38">
                  <c:v>12.315859669211196</c:v>
                </c:pt>
                <c:pt idx="39">
                  <c:v>11.87421977329975</c:v>
                </c:pt>
                <c:pt idx="40">
                  <c:v>9.4535613810741701</c:v>
                </c:pt>
                <c:pt idx="41">
                  <c:v>8.8407836294416242</c:v>
                </c:pt>
                <c:pt idx="42">
                  <c:v>7.9967205882352932</c:v>
                </c:pt>
                <c:pt idx="43">
                  <c:v>7.5071919191919196</c:v>
                </c:pt>
                <c:pt idx="44">
                  <c:v>6.69220670886076</c:v>
                </c:pt>
                <c:pt idx="45">
                  <c:v>6.2123731738035266</c:v>
                </c:pt>
                <c:pt idx="46">
                  <c:v>5.724202557544757</c:v>
                </c:pt>
                <c:pt idx="47">
                  <c:v>5.1594333333333333</c:v>
                </c:pt>
                <c:pt idx="48">
                  <c:v>4.8402348484848483</c:v>
                </c:pt>
                <c:pt idx="49">
                  <c:v>3.9121747500000001</c:v>
                </c:pt>
                <c:pt idx="50">
                  <c:v>3.4840436408977555</c:v>
                </c:pt>
                <c:pt idx="51">
                  <c:v>3.5105189086294417</c:v>
                </c:pt>
                <c:pt idx="52">
                  <c:v>3.2366267002518887</c:v>
                </c:pt>
                <c:pt idx="53">
                  <c:v>3.3003710256410255</c:v>
                </c:pt>
                <c:pt idx="54">
                  <c:v>3.0932206549118391</c:v>
                </c:pt>
                <c:pt idx="55">
                  <c:v>3.2730494974874378</c:v>
                </c:pt>
                <c:pt idx="56">
                  <c:v>3.3782802030456853</c:v>
                </c:pt>
                <c:pt idx="57">
                  <c:v>3.3257214467005083</c:v>
                </c:pt>
                <c:pt idx="58">
                  <c:v>3.1310065491183878</c:v>
                </c:pt>
                <c:pt idx="59">
                  <c:v>2.9048044080604538</c:v>
                </c:pt>
                <c:pt idx="60">
                  <c:v>2.7239969620253159</c:v>
                </c:pt>
                <c:pt idx="61">
                  <c:v>2.4945292929292933</c:v>
                </c:pt>
                <c:pt idx="62">
                  <c:v>2.4131643216080403</c:v>
                </c:pt>
                <c:pt idx="63">
                  <c:v>2.2952135204081627</c:v>
                </c:pt>
                <c:pt idx="64">
                  <c:v>2.225323086734694</c:v>
                </c:pt>
                <c:pt idx="65">
                  <c:v>1.1245176395939087</c:v>
                </c:pt>
                <c:pt idx="66">
                  <c:v>2.0058260651629074</c:v>
                </c:pt>
                <c:pt idx="67">
                  <c:v>1.9692767441860464</c:v>
                </c:pt>
                <c:pt idx="68">
                  <c:v>1.823386901763224</c:v>
                </c:pt>
                <c:pt idx="69">
                  <c:v>1.720140506329114</c:v>
                </c:pt>
                <c:pt idx="70">
                  <c:v>1.7055736708860756</c:v>
                </c:pt>
                <c:pt idx="71">
                  <c:v>1.4974815189873418</c:v>
                </c:pt>
                <c:pt idx="72">
                  <c:v>1.3725326582278479</c:v>
                </c:pt>
                <c:pt idx="73">
                  <c:v>1.2413346835443035</c:v>
                </c:pt>
                <c:pt idx="74">
                  <c:v>1.1526365239294711</c:v>
                </c:pt>
                <c:pt idx="75">
                  <c:v>1.033137913486005</c:v>
                </c:pt>
                <c:pt idx="76">
                  <c:v>0.92453969849246231</c:v>
                </c:pt>
                <c:pt idx="77">
                  <c:v>0.79611859296482401</c:v>
                </c:pt>
                <c:pt idx="78">
                  <c:v>0.73915909090909093</c:v>
                </c:pt>
                <c:pt idx="79">
                  <c:v>0.68681314432989693</c:v>
                </c:pt>
                <c:pt idx="80">
                  <c:v>1.2074087431693989</c:v>
                </c:pt>
                <c:pt idx="81">
                  <c:v>0.60662278481012655</c:v>
                </c:pt>
                <c:pt idx="82">
                  <c:v>0.50784303797468355</c:v>
                </c:pt>
                <c:pt idx="83">
                  <c:v>0.68211297709923657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56F-B14A-B714-45132A78E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252432"/>
        <c:axId val="888832320"/>
      </c:scatterChart>
      <c:valAx>
        <c:axId val="97425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832320"/>
        <c:crossesAt val="0"/>
        <c:crossBetween val="midCat"/>
      </c:valAx>
      <c:valAx>
        <c:axId val="888832320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5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Silicified rhyolite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49104687946547"/>
          <c:y val="0.13865420560747663"/>
          <c:w val="0.81587161116750273"/>
          <c:h val="0.6953521230406947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'silicified rhyolite'!$A$97:$AY$97</c:f>
            </c:numRef>
          </c:yVal>
          <c:smooth val="1"/>
          <c:extLst>
            <c:ext xmlns:c16="http://schemas.microsoft.com/office/drawing/2014/chart" uri="{C3380CC4-5D6E-409C-BE32-E72D297353CC}">
              <c16:uniqueId val="{00000000-9914-A145-B97D-E53C6F2AEBEC}"/>
            </c:ext>
          </c:extLst>
        </c:ser>
        <c:ser>
          <c:idx val="1"/>
          <c:order val="1"/>
          <c:tx>
            <c:strRef>
              <c:f>'silicified rhyolite'!$Z$2</c:f>
              <c:strCache>
                <c:ptCount val="1"/>
                <c:pt idx="0">
                  <c:v>SiO2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'silicified rhyolite'!$A$3:$A$98</c:f>
              <c:numCache>
                <c:formatCode>General</c:formatCode>
                <c:ptCount val="8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438</c:v>
                </c:pt>
                <c:pt idx="73">
                  <c:v>450</c:v>
                </c:pt>
                <c:pt idx="74">
                  <c:v>462</c:v>
                </c:pt>
                <c:pt idx="75">
                  <c:v>474</c:v>
                </c:pt>
                <c:pt idx="76">
                  <c:v>486</c:v>
                </c:pt>
                <c:pt idx="77">
                  <c:v>498</c:v>
                </c:pt>
                <c:pt idx="78">
                  <c:v>510</c:v>
                </c:pt>
                <c:pt idx="79">
                  <c:v>522</c:v>
                </c:pt>
                <c:pt idx="80">
                  <c:v>534</c:v>
                </c:pt>
                <c:pt idx="81">
                  <c:v>546</c:v>
                </c:pt>
                <c:pt idx="82">
                  <c:v>558</c:v>
                </c:pt>
                <c:pt idx="83">
                  <c:v>570</c:v>
                </c:pt>
              </c:numCache>
            </c:numRef>
          </c:xVal>
          <c:yVal>
            <c:numRef>
              <c:f>'silicified rhyolite'!$Z$3:$Z$98</c:f>
              <c:numCache>
                <c:formatCode>0.00</c:formatCode>
                <c:ptCount val="84"/>
                <c:pt idx="0">
                  <c:v>1.97</c:v>
                </c:pt>
                <c:pt idx="1">
                  <c:v>3.99</c:v>
                </c:pt>
                <c:pt idx="2">
                  <c:v>3.92</c:v>
                </c:pt>
                <c:pt idx="3">
                  <c:v>61.63</c:v>
                </c:pt>
                <c:pt idx="4">
                  <c:v>204.71</c:v>
                </c:pt>
                <c:pt idx="5">
                  <c:v>244.73</c:v>
                </c:pt>
                <c:pt idx="6">
                  <c:v>262.89</c:v>
                </c:pt>
                <c:pt idx="7">
                  <c:v>284.47000000000003</c:v>
                </c:pt>
                <c:pt idx="8">
                  <c:v>306.27</c:v>
                </c:pt>
                <c:pt idx="9">
                  <c:v>316.51</c:v>
                </c:pt>
                <c:pt idx="10">
                  <c:v>328.38</c:v>
                </c:pt>
                <c:pt idx="11">
                  <c:v>343.22</c:v>
                </c:pt>
                <c:pt idx="12">
                  <c:v>345.52</c:v>
                </c:pt>
                <c:pt idx="13">
                  <c:v>354.93</c:v>
                </c:pt>
                <c:pt idx="14">
                  <c:v>364.96</c:v>
                </c:pt>
                <c:pt idx="15">
                  <c:v>366.1</c:v>
                </c:pt>
                <c:pt idx="16">
                  <c:v>379.01</c:v>
                </c:pt>
                <c:pt idx="17">
                  <c:v>397.56</c:v>
                </c:pt>
                <c:pt idx="18">
                  <c:v>386.28</c:v>
                </c:pt>
                <c:pt idx="19">
                  <c:v>394.49</c:v>
                </c:pt>
                <c:pt idx="20">
                  <c:v>398.14</c:v>
                </c:pt>
                <c:pt idx="21">
                  <c:v>393.35</c:v>
                </c:pt>
                <c:pt idx="22">
                  <c:v>401.39</c:v>
                </c:pt>
                <c:pt idx="23">
                  <c:v>401.78</c:v>
                </c:pt>
                <c:pt idx="24">
                  <c:v>397.04</c:v>
                </c:pt>
                <c:pt idx="25">
                  <c:v>390.82</c:v>
                </c:pt>
                <c:pt idx="26">
                  <c:v>400.06</c:v>
                </c:pt>
                <c:pt idx="27">
                  <c:v>410.3</c:v>
                </c:pt>
                <c:pt idx="28">
                  <c:v>416.95</c:v>
                </c:pt>
                <c:pt idx="29">
                  <c:v>390.28</c:v>
                </c:pt>
                <c:pt idx="30">
                  <c:v>350.61</c:v>
                </c:pt>
                <c:pt idx="31">
                  <c:v>376.27</c:v>
                </c:pt>
                <c:pt idx="32">
                  <c:v>374.97</c:v>
                </c:pt>
                <c:pt idx="33">
                  <c:v>395.56</c:v>
                </c:pt>
                <c:pt idx="34">
                  <c:v>359.97</c:v>
                </c:pt>
                <c:pt idx="35">
                  <c:v>388.79</c:v>
                </c:pt>
                <c:pt idx="36">
                  <c:v>385.9</c:v>
                </c:pt>
                <c:pt idx="37">
                  <c:v>395.4</c:v>
                </c:pt>
                <c:pt idx="38">
                  <c:v>389.7</c:v>
                </c:pt>
                <c:pt idx="39">
                  <c:v>394.56</c:v>
                </c:pt>
                <c:pt idx="40">
                  <c:v>385.25</c:v>
                </c:pt>
                <c:pt idx="41">
                  <c:v>398.97</c:v>
                </c:pt>
                <c:pt idx="42">
                  <c:v>383.76</c:v>
                </c:pt>
                <c:pt idx="43">
                  <c:v>394.27</c:v>
                </c:pt>
                <c:pt idx="44">
                  <c:v>389.05</c:v>
                </c:pt>
                <c:pt idx="45">
                  <c:v>379.39</c:v>
                </c:pt>
                <c:pt idx="46">
                  <c:v>396.77</c:v>
                </c:pt>
                <c:pt idx="47">
                  <c:v>397.15</c:v>
                </c:pt>
                <c:pt idx="48">
                  <c:v>394.03</c:v>
                </c:pt>
                <c:pt idx="49">
                  <c:v>392.08</c:v>
                </c:pt>
                <c:pt idx="50">
                  <c:v>405.32</c:v>
                </c:pt>
                <c:pt idx="51">
                  <c:v>412.51</c:v>
                </c:pt>
                <c:pt idx="52">
                  <c:v>393.91</c:v>
                </c:pt>
                <c:pt idx="53">
                  <c:v>398.76</c:v>
                </c:pt>
                <c:pt idx="54">
                  <c:v>397.11</c:v>
                </c:pt>
                <c:pt idx="55">
                  <c:v>396.1</c:v>
                </c:pt>
                <c:pt idx="56">
                  <c:v>394.63</c:v>
                </c:pt>
                <c:pt idx="57">
                  <c:v>401.65</c:v>
                </c:pt>
                <c:pt idx="58">
                  <c:v>406.02</c:v>
                </c:pt>
                <c:pt idx="59">
                  <c:v>395.64</c:v>
                </c:pt>
                <c:pt idx="60">
                  <c:v>376.88</c:v>
                </c:pt>
                <c:pt idx="61">
                  <c:v>392.89</c:v>
                </c:pt>
                <c:pt idx="62">
                  <c:v>396.15</c:v>
                </c:pt>
                <c:pt idx="63">
                  <c:v>393.04</c:v>
                </c:pt>
                <c:pt idx="64">
                  <c:v>415</c:v>
                </c:pt>
                <c:pt idx="65">
                  <c:v>416.51</c:v>
                </c:pt>
                <c:pt idx="66">
                  <c:v>407.98</c:v>
                </c:pt>
                <c:pt idx="67">
                  <c:v>410.37</c:v>
                </c:pt>
                <c:pt idx="68">
                  <c:v>416.28</c:v>
                </c:pt>
                <c:pt idx="69">
                  <c:v>402.08</c:v>
                </c:pt>
                <c:pt idx="70">
                  <c:v>404.75</c:v>
                </c:pt>
                <c:pt idx="71">
                  <c:v>410.99</c:v>
                </c:pt>
                <c:pt idx="72">
                  <c:v>372.55</c:v>
                </c:pt>
                <c:pt idx="73">
                  <c:v>381.81</c:v>
                </c:pt>
                <c:pt idx="74">
                  <c:v>390.16</c:v>
                </c:pt>
                <c:pt idx="75">
                  <c:v>398.83</c:v>
                </c:pt>
                <c:pt idx="76">
                  <c:v>400.67</c:v>
                </c:pt>
                <c:pt idx="77">
                  <c:v>396.36</c:v>
                </c:pt>
                <c:pt idx="78">
                  <c:v>400.62</c:v>
                </c:pt>
                <c:pt idx="79">
                  <c:v>397.97</c:v>
                </c:pt>
                <c:pt idx="80">
                  <c:v>411.86</c:v>
                </c:pt>
                <c:pt idx="81">
                  <c:v>386.51</c:v>
                </c:pt>
                <c:pt idx="82">
                  <c:v>405.13</c:v>
                </c:pt>
                <c:pt idx="83">
                  <c:v>409.49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4-A145-B97D-E53C6F2AEBEC}"/>
            </c:ext>
          </c:extLst>
        </c:ser>
        <c:ser>
          <c:idx val="2"/>
          <c:order val="2"/>
          <c:tx>
            <c:strRef>
              <c:f>'silicified rhyolite'!$AX$2</c:f>
              <c:strCache>
                <c:ptCount val="1"/>
                <c:pt idx="0">
                  <c:v>corr Na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'silicified rhyolite'!$A$3:$A$98</c:f>
              <c:numCache>
                <c:formatCode>General</c:formatCode>
                <c:ptCount val="8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438</c:v>
                </c:pt>
                <c:pt idx="73">
                  <c:v>450</c:v>
                </c:pt>
                <c:pt idx="74">
                  <c:v>462</c:v>
                </c:pt>
                <c:pt idx="75">
                  <c:v>474</c:v>
                </c:pt>
                <c:pt idx="76">
                  <c:v>486</c:v>
                </c:pt>
                <c:pt idx="77">
                  <c:v>498</c:v>
                </c:pt>
                <c:pt idx="78">
                  <c:v>510</c:v>
                </c:pt>
                <c:pt idx="79">
                  <c:v>522</c:v>
                </c:pt>
                <c:pt idx="80">
                  <c:v>534</c:v>
                </c:pt>
                <c:pt idx="81">
                  <c:v>546</c:v>
                </c:pt>
                <c:pt idx="82">
                  <c:v>558</c:v>
                </c:pt>
                <c:pt idx="83">
                  <c:v>570</c:v>
                </c:pt>
              </c:numCache>
            </c:numRef>
          </c:xVal>
          <c:yVal>
            <c:numRef>
              <c:f>'silicified rhyolite'!$AX$3:$AX$98</c:f>
              <c:numCache>
                <c:formatCode>General</c:formatCode>
                <c:ptCount val="84"/>
                <c:pt idx="0">
                  <c:v>5.803792121725377</c:v>
                </c:pt>
                <c:pt idx="1">
                  <c:v>12.483598379893023</c:v>
                </c:pt>
                <c:pt idx="2">
                  <c:v>15.500821571113145</c:v>
                </c:pt>
                <c:pt idx="3">
                  <c:v>28.154475441927371</c:v>
                </c:pt>
                <c:pt idx="4">
                  <c:v>38.423203326077939</c:v>
                </c:pt>
                <c:pt idx="5">
                  <c:v>28.632633492063704</c:v>
                </c:pt>
                <c:pt idx="6">
                  <c:v>32.299316651172646</c:v>
                </c:pt>
                <c:pt idx="7">
                  <c:v>28.016911151197601</c:v>
                </c:pt>
                <c:pt idx="8">
                  <c:v>30.384258941176348</c:v>
                </c:pt>
                <c:pt idx="9">
                  <c:v>33.880599673028932</c:v>
                </c:pt>
                <c:pt idx="10">
                  <c:v>32.526369244446819</c:v>
                </c:pt>
                <c:pt idx="11">
                  <c:v>36.0803393129871</c:v>
                </c:pt>
                <c:pt idx="12">
                  <c:v>37.619231877986884</c:v>
                </c:pt>
                <c:pt idx="13">
                  <c:v>40.188760213961487</c:v>
                </c:pt>
                <c:pt idx="14">
                  <c:v>42.917662851928526</c:v>
                </c:pt>
                <c:pt idx="15">
                  <c:v>43.118617689011991</c:v>
                </c:pt>
                <c:pt idx="16">
                  <c:v>44.17390160757337</c:v>
                </c:pt>
                <c:pt idx="17">
                  <c:v>46.567188422387105</c:v>
                </c:pt>
                <c:pt idx="18">
                  <c:v>46.81088033458078</c:v>
                </c:pt>
                <c:pt idx="19">
                  <c:v>47.692635821492615</c:v>
                </c:pt>
                <c:pt idx="20">
                  <c:v>50.89819760915497</c:v>
                </c:pt>
                <c:pt idx="21">
                  <c:v>47.36915730133083</c:v>
                </c:pt>
                <c:pt idx="22">
                  <c:v>50.807295915023104</c:v>
                </c:pt>
                <c:pt idx="23">
                  <c:v>52.109098482537973</c:v>
                </c:pt>
                <c:pt idx="24">
                  <c:v>50.697459542866966</c:v>
                </c:pt>
                <c:pt idx="25">
                  <c:v>49.770206861776963</c:v>
                </c:pt>
                <c:pt idx="26">
                  <c:v>50.596074218727445</c:v>
                </c:pt>
                <c:pt idx="27">
                  <c:v>51.928211567143364</c:v>
                </c:pt>
                <c:pt idx="28">
                  <c:v>52.423760645301307</c:v>
                </c:pt>
                <c:pt idx="29">
                  <c:v>49.184166322785089</c:v>
                </c:pt>
                <c:pt idx="30">
                  <c:v>43.126047410944821</c:v>
                </c:pt>
                <c:pt idx="31">
                  <c:v>46.029334445086974</c:v>
                </c:pt>
                <c:pt idx="32">
                  <c:v>45.312929133390782</c:v>
                </c:pt>
                <c:pt idx="33">
                  <c:v>48.853238493292672</c:v>
                </c:pt>
                <c:pt idx="34">
                  <c:v>43.011347090565586</c:v>
                </c:pt>
                <c:pt idx="35">
                  <c:v>47.463038803473943</c:v>
                </c:pt>
                <c:pt idx="36">
                  <c:v>47.840257786549493</c:v>
                </c:pt>
                <c:pt idx="37">
                  <c:v>48.384805992268788</c:v>
                </c:pt>
                <c:pt idx="38">
                  <c:v>47.389012365001165</c:v>
                </c:pt>
                <c:pt idx="39">
                  <c:v>48.344761604554016</c:v>
                </c:pt>
                <c:pt idx="40">
                  <c:v>48.133763633275969</c:v>
                </c:pt>
                <c:pt idx="41">
                  <c:v>50.266897978725503</c:v>
                </c:pt>
                <c:pt idx="42">
                  <c:v>48.201315751931737</c:v>
                </c:pt>
                <c:pt idx="43">
                  <c:v>48.832359267692816</c:v>
                </c:pt>
                <c:pt idx="44">
                  <c:v>48.115413736783239</c:v>
                </c:pt>
                <c:pt idx="45">
                  <c:v>47.532044544275799</c:v>
                </c:pt>
                <c:pt idx="46">
                  <c:v>47.288024248607414</c:v>
                </c:pt>
                <c:pt idx="47">
                  <c:v>46.590166536609843</c:v>
                </c:pt>
                <c:pt idx="48">
                  <c:v>45.204520474586879</c:v>
                </c:pt>
                <c:pt idx="49">
                  <c:v>42.772512445387527</c:v>
                </c:pt>
                <c:pt idx="50">
                  <c:v>42.680107220234305</c:v>
                </c:pt>
                <c:pt idx="51">
                  <c:v>44.573705875015605</c:v>
                </c:pt>
                <c:pt idx="52">
                  <c:v>42.316012553876845</c:v>
                </c:pt>
                <c:pt idx="53">
                  <c:v>42.104252886552288</c:v>
                </c:pt>
                <c:pt idx="54">
                  <c:v>41.75741262433371</c:v>
                </c:pt>
                <c:pt idx="55">
                  <c:v>43.378820055137545</c:v>
                </c:pt>
                <c:pt idx="56">
                  <c:v>44.394500953384302</c:v>
                </c:pt>
                <c:pt idx="57">
                  <c:v>45.564665857253914</c:v>
                </c:pt>
                <c:pt idx="58">
                  <c:v>45.704297257372943</c:v>
                </c:pt>
                <c:pt idx="59">
                  <c:v>44.62583529516435</c:v>
                </c:pt>
                <c:pt idx="60">
                  <c:v>43.766050695733526</c:v>
                </c:pt>
                <c:pt idx="61">
                  <c:v>43.499745761321456</c:v>
                </c:pt>
                <c:pt idx="62">
                  <c:v>44.565238543795786</c:v>
                </c:pt>
                <c:pt idx="63">
                  <c:v>43.315559749397252</c:v>
                </c:pt>
                <c:pt idx="64">
                  <c:v>44.993811957495431</c:v>
                </c:pt>
                <c:pt idx="65">
                  <c:v>45.022471015136418</c:v>
                </c:pt>
                <c:pt idx="66">
                  <c:v>43.333690822051452</c:v>
                </c:pt>
                <c:pt idx="67">
                  <c:v>44.194042993770907</c:v>
                </c:pt>
                <c:pt idx="68">
                  <c:v>44.060230244533201</c:v>
                </c:pt>
                <c:pt idx="69">
                  <c:v>43.062497401651186</c:v>
                </c:pt>
                <c:pt idx="70">
                  <c:v>42.835068408910011</c:v>
                </c:pt>
                <c:pt idx="71">
                  <c:v>42.927149967757643</c:v>
                </c:pt>
                <c:pt idx="72">
                  <c:v>42.077620172381167</c:v>
                </c:pt>
                <c:pt idx="73">
                  <c:v>42.276606253693814</c:v>
                </c:pt>
                <c:pt idx="74">
                  <c:v>42.588724708469066</c:v>
                </c:pt>
                <c:pt idx="75">
                  <c:v>42.437628584064861</c:v>
                </c:pt>
                <c:pt idx="76">
                  <c:v>41.933395721933714</c:v>
                </c:pt>
                <c:pt idx="77">
                  <c:v>41.117528104656664</c:v>
                </c:pt>
                <c:pt idx="78">
                  <c:v>42.024076104340942</c:v>
                </c:pt>
                <c:pt idx="79">
                  <c:v>40.270051037618323</c:v>
                </c:pt>
                <c:pt idx="80">
                  <c:v>42.356969768163971</c:v>
                </c:pt>
                <c:pt idx="81">
                  <c:v>39.42442567929762</c:v>
                </c:pt>
                <c:pt idx="82">
                  <c:v>39.040519870305552</c:v>
                </c:pt>
                <c:pt idx="83">
                  <c:v>43.519915736280922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14-A145-B97D-E53C6F2AE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252432"/>
        <c:axId val="888832320"/>
      </c:scatterChart>
      <c:valAx>
        <c:axId val="97425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832320"/>
        <c:crosses val="autoZero"/>
        <c:crossBetween val="midCat"/>
      </c:valAx>
      <c:valAx>
        <c:axId val="88883232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5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222748908576675"/>
          <c:y val="0.49689660755022436"/>
          <c:w val="0.14264109664639854"/>
          <c:h val="0.126169107366252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Silicified rhyolite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07677904467198"/>
          <c:y val="0.13865420560747663"/>
          <c:w val="0.84199205700038438"/>
          <c:h val="0.6953521230406947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'silicified rhyolite'!$A$97:$AY$97</c:f>
            </c:numRef>
          </c:yVal>
          <c:smooth val="1"/>
          <c:extLst>
            <c:ext xmlns:c16="http://schemas.microsoft.com/office/drawing/2014/chart" uri="{C3380CC4-5D6E-409C-BE32-E72D297353CC}">
              <c16:uniqueId val="{00000000-D6C6-F041-8DC6-E8A3C498DCE9}"/>
            </c:ext>
          </c:extLst>
        </c:ser>
        <c:ser>
          <c:idx val="1"/>
          <c:order val="1"/>
          <c:tx>
            <c:strRef>
              <c:f>'silicified rhyolite'!$S$2</c:f>
              <c:strCache>
                <c:ptCount val="1"/>
                <c:pt idx="0">
                  <c:v>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'silicified rhyolite'!$A$3:$A$98</c:f>
              <c:numCache>
                <c:formatCode>General</c:formatCode>
                <c:ptCount val="8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438</c:v>
                </c:pt>
                <c:pt idx="73">
                  <c:v>450</c:v>
                </c:pt>
                <c:pt idx="74">
                  <c:v>462</c:v>
                </c:pt>
                <c:pt idx="75">
                  <c:v>474</c:v>
                </c:pt>
                <c:pt idx="76">
                  <c:v>486</c:v>
                </c:pt>
                <c:pt idx="77">
                  <c:v>498</c:v>
                </c:pt>
                <c:pt idx="78">
                  <c:v>510</c:v>
                </c:pt>
                <c:pt idx="79">
                  <c:v>522</c:v>
                </c:pt>
                <c:pt idx="80">
                  <c:v>534</c:v>
                </c:pt>
                <c:pt idx="81">
                  <c:v>546</c:v>
                </c:pt>
                <c:pt idx="82">
                  <c:v>558</c:v>
                </c:pt>
                <c:pt idx="83">
                  <c:v>570</c:v>
                </c:pt>
              </c:numCache>
            </c:numRef>
          </c:xVal>
          <c:yVal>
            <c:numRef>
              <c:f>'silicified rhyolite'!$S$3:$S$98</c:f>
              <c:numCache>
                <c:formatCode>0.00</c:formatCode>
                <c:ptCount val="84"/>
                <c:pt idx="0">
                  <c:v>0.436839933859</c:v>
                </c:pt>
                <c:pt idx="1">
                  <c:v>0.76616234983800002</c:v>
                </c:pt>
                <c:pt idx="2">
                  <c:v>0.75542460218199992</c:v>
                </c:pt>
                <c:pt idx="3">
                  <c:v>6.5414523106885989</c:v>
                </c:pt>
                <c:pt idx="4">
                  <c:v>26.793378676327201</c:v>
                </c:pt>
                <c:pt idx="5">
                  <c:v>22.454221402866398</c:v>
                </c:pt>
                <c:pt idx="6">
                  <c:v>21.297215307704001</c:v>
                </c:pt>
                <c:pt idx="7">
                  <c:v>20.395810816998996</c:v>
                </c:pt>
                <c:pt idx="8">
                  <c:v>20.5619565199605</c:v>
                </c:pt>
                <c:pt idx="9">
                  <c:v>18.4350176596975</c:v>
                </c:pt>
                <c:pt idx="10">
                  <c:v>17.406262358426901</c:v>
                </c:pt>
                <c:pt idx="11">
                  <c:v>16.613891962495799</c:v>
                </c:pt>
                <c:pt idx="12">
                  <c:v>15.491890206410098</c:v>
                </c:pt>
                <c:pt idx="13">
                  <c:v>14.5343730969535</c:v>
                </c:pt>
                <c:pt idx="14">
                  <c:v>14.059724433557999</c:v>
                </c:pt>
                <c:pt idx="15">
                  <c:v>13.570226555361002</c:v>
                </c:pt>
                <c:pt idx="16">
                  <c:v>13.250375067497998</c:v>
                </c:pt>
                <c:pt idx="17">
                  <c:v>12.689582569320001</c:v>
                </c:pt>
                <c:pt idx="18">
                  <c:v>11.934680562871501</c:v>
                </c:pt>
                <c:pt idx="19">
                  <c:v>11.745904561990999</c:v>
                </c:pt>
                <c:pt idx="20">
                  <c:v>11.429326871523099</c:v>
                </c:pt>
                <c:pt idx="21">
                  <c:v>11.2127249446424</c:v>
                </c:pt>
                <c:pt idx="22">
                  <c:v>10.690263552276001</c:v>
                </c:pt>
                <c:pt idx="23">
                  <c:v>10.475484022425798</c:v>
                </c:pt>
                <c:pt idx="24">
                  <c:v>10.329108999938001</c:v>
                </c:pt>
                <c:pt idx="25">
                  <c:v>9.8721780592578021</c:v>
                </c:pt>
                <c:pt idx="26">
                  <c:v>9.8777261280099999</c:v>
                </c:pt>
                <c:pt idx="27">
                  <c:v>9.4592597551313009</c:v>
                </c:pt>
                <c:pt idx="28">
                  <c:v>9.3263940596630004</c:v>
                </c:pt>
                <c:pt idx="29">
                  <c:v>9.0626389212310006</c:v>
                </c:pt>
                <c:pt idx="30">
                  <c:v>8.9861418111605005</c:v>
                </c:pt>
                <c:pt idx="31">
                  <c:v>9.1769160467160003</c:v>
                </c:pt>
                <c:pt idx="32">
                  <c:v>8.8751840077199997</c:v>
                </c:pt>
                <c:pt idx="33">
                  <c:v>9.0480392328214005</c:v>
                </c:pt>
                <c:pt idx="34">
                  <c:v>9.1020442728319999</c:v>
                </c:pt>
                <c:pt idx="35">
                  <c:v>8.4012975579694995</c:v>
                </c:pt>
                <c:pt idx="36">
                  <c:v>8.4526116137440006</c:v>
                </c:pt>
                <c:pt idx="37">
                  <c:v>8.3554657215791988</c:v>
                </c:pt>
                <c:pt idx="38">
                  <c:v>8.0996597133927999</c:v>
                </c:pt>
                <c:pt idx="39">
                  <c:v>8.1962830479599997</c:v>
                </c:pt>
                <c:pt idx="40">
                  <c:v>8.0128796234715018</c:v>
                </c:pt>
                <c:pt idx="41">
                  <c:v>8.2226119615120012</c:v>
                </c:pt>
                <c:pt idx="42">
                  <c:v>7.8670768067086989</c:v>
                </c:pt>
                <c:pt idx="43">
                  <c:v>7.802443653648</c:v>
                </c:pt>
                <c:pt idx="44">
                  <c:v>7.5863152651650001</c:v>
                </c:pt>
                <c:pt idx="45">
                  <c:v>7.6118905311756997</c:v>
                </c:pt>
                <c:pt idx="46">
                  <c:v>7.5594400085279991</c:v>
                </c:pt>
                <c:pt idx="47">
                  <c:v>7.3161961017420003</c:v>
                </c:pt>
                <c:pt idx="48">
                  <c:v>7.1911934709194991</c:v>
                </c:pt>
                <c:pt idx="49">
                  <c:v>6.7372279246664997</c:v>
                </c:pt>
                <c:pt idx="50">
                  <c:v>6.4305128038710002</c:v>
                </c:pt>
                <c:pt idx="51">
                  <c:v>6.6811309583420009</c:v>
                </c:pt>
                <c:pt idx="52">
                  <c:v>6.5321176817820001</c:v>
                </c:pt>
                <c:pt idx="53">
                  <c:v>6.7278972595577997</c:v>
                </c:pt>
                <c:pt idx="54">
                  <c:v>6.6265089368114998</c:v>
                </c:pt>
                <c:pt idx="55">
                  <c:v>6.9540738211360003</c:v>
                </c:pt>
                <c:pt idx="56">
                  <c:v>7.313437246107001</c:v>
                </c:pt>
                <c:pt idx="57">
                  <c:v>7.3640960274264007</c:v>
                </c:pt>
                <c:pt idx="58">
                  <c:v>7.4166505240085998</c:v>
                </c:pt>
                <c:pt idx="59">
                  <c:v>7.1321177312522002</c:v>
                </c:pt>
                <c:pt idx="60">
                  <c:v>6.9522330567675006</c:v>
                </c:pt>
                <c:pt idx="61">
                  <c:v>6.9252030966343003</c:v>
                </c:pt>
                <c:pt idx="62">
                  <c:v>6.9836939412139998</c:v>
                </c:pt>
                <c:pt idx="63">
                  <c:v>6.8306403310057</c:v>
                </c:pt>
                <c:pt idx="64">
                  <c:v>7.0880229720469998</c:v>
                </c:pt>
                <c:pt idx="65">
                  <c:v>7.0779575052449992</c:v>
                </c:pt>
                <c:pt idx="66">
                  <c:v>6.8214487240956005</c:v>
                </c:pt>
                <c:pt idx="67">
                  <c:v>6.8977503151885005</c:v>
                </c:pt>
                <c:pt idx="68">
                  <c:v>6.8811174190440001</c:v>
                </c:pt>
                <c:pt idx="69">
                  <c:v>6.6446665514539998</c:v>
                </c:pt>
                <c:pt idx="70">
                  <c:v>6.6300503402520006</c:v>
                </c:pt>
                <c:pt idx="71">
                  <c:v>6.616159032084</c:v>
                </c:pt>
                <c:pt idx="72">
                  <c:v>6.5355953234530011</c:v>
                </c:pt>
                <c:pt idx="73">
                  <c:v>6.4868147134006993</c:v>
                </c:pt>
                <c:pt idx="74">
                  <c:v>6.7664727061820011</c:v>
                </c:pt>
                <c:pt idx="75">
                  <c:v>6.5991684284511996</c:v>
                </c:pt>
                <c:pt idx="76">
                  <c:v>6.576100838636</c:v>
                </c:pt>
                <c:pt idx="77">
                  <c:v>6.5500544195100003</c:v>
                </c:pt>
                <c:pt idx="78">
                  <c:v>6.5619117660844992</c:v>
                </c:pt>
                <c:pt idx="79">
                  <c:v>6.3252887329755003</c:v>
                </c:pt>
                <c:pt idx="80">
                  <c:v>6.7135840021814994</c:v>
                </c:pt>
                <c:pt idx="81">
                  <c:v>6.6685002950939989</c:v>
                </c:pt>
                <c:pt idx="82">
                  <c:v>6.1047982751811993</c:v>
                </c:pt>
                <c:pt idx="83">
                  <c:v>7.2833912721549998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C6-F041-8DC6-E8A3C498DCE9}"/>
            </c:ext>
          </c:extLst>
        </c:ser>
        <c:ser>
          <c:idx val="2"/>
          <c:order val="2"/>
          <c:tx>
            <c:strRef>
              <c:f>'silicified rhyolite'!$V$2</c:f>
              <c:strCache>
                <c:ptCount val="1"/>
                <c:pt idx="0">
                  <c:v>Ca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'silicified rhyolite'!$A$3:$A$98</c:f>
              <c:numCache>
                <c:formatCode>General</c:formatCode>
                <c:ptCount val="8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438</c:v>
                </c:pt>
                <c:pt idx="73">
                  <c:v>450</c:v>
                </c:pt>
                <c:pt idx="74">
                  <c:v>462</c:v>
                </c:pt>
                <c:pt idx="75">
                  <c:v>474</c:v>
                </c:pt>
                <c:pt idx="76">
                  <c:v>486</c:v>
                </c:pt>
                <c:pt idx="77">
                  <c:v>498</c:v>
                </c:pt>
                <c:pt idx="78">
                  <c:v>510</c:v>
                </c:pt>
                <c:pt idx="79">
                  <c:v>522</c:v>
                </c:pt>
                <c:pt idx="80">
                  <c:v>534</c:v>
                </c:pt>
                <c:pt idx="81">
                  <c:v>546</c:v>
                </c:pt>
                <c:pt idx="82">
                  <c:v>558</c:v>
                </c:pt>
                <c:pt idx="83">
                  <c:v>570</c:v>
                </c:pt>
              </c:numCache>
            </c:numRef>
          </c:xVal>
          <c:yVal>
            <c:numRef>
              <c:f>'silicified rhyolite'!$V$3:$V$98</c:f>
              <c:numCache>
                <c:formatCode>0.00</c:formatCode>
                <c:ptCount val="84"/>
                <c:pt idx="0">
                  <c:v>2.362878749504</c:v>
                </c:pt>
                <c:pt idx="1">
                  <c:v>5.6351101128390004</c:v>
                </c:pt>
                <c:pt idx="2">
                  <c:v>4.2181152427014998</c:v>
                </c:pt>
                <c:pt idx="3">
                  <c:v>19.254791768319198</c:v>
                </c:pt>
                <c:pt idx="4">
                  <c:v>19.841181096547999</c:v>
                </c:pt>
                <c:pt idx="5">
                  <c:v>8.462433586398399</c:v>
                </c:pt>
                <c:pt idx="6">
                  <c:v>6.1569125985289999</c:v>
                </c:pt>
                <c:pt idx="7">
                  <c:v>4.4960249650785</c:v>
                </c:pt>
                <c:pt idx="8">
                  <c:v>4.1478239878670005</c:v>
                </c:pt>
                <c:pt idx="9">
                  <c:v>3.6760100973729997</c:v>
                </c:pt>
                <c:pt idx="10">
                  <c:v>3.4284101102878002</c:v>
                </c:pt>
                <c:pt idx="11">
                  <c:v>3.2841494697816001</c:v>
                </c:pt>
                <c:pt idx="12">
                  <c:v>3.1492170644360997</c:v>
                </c:pt>
                <c:pt idx="13">
                  <c:v>2.951774217569</c:v>
                </c:pt>
                <c:pt idx="14">
                  <c:v>2.8729483347947999</c:v>
                </c:pt>
                <c:pt idx="15">
                  <c:v>2.5579899739310004</c:v>
                </c:pt>
                <c:pt idx="16">
                  <c:v>2.4758369928266002</c:v>
                </c:pt>
                <c:pt idx="17">
                  <c:v>2.4005746117215003</c:v>
                </c:pt>
                <c:pt idx="18">
                  <c:v>2.1939865562955001</c:v>
                </c:pt>
                <c:pt idx="19">
                  <c:v>2.1381415557965</c:v>
                </c:pt>
                <c:pt idx="20">
                  <c:v>2.0956080230411001</c:v>
                </c:pt>
                <c:pt idx="21">
                  <c:v>2.0343455946095998</c:v>
                </c:pt>
                <c:pt idx="22">
                  <c:v>1.8952027867080004</c:v>
                </c:pt>
                <c:pt idx="23">
                  <c:v>1.7876104249045</c:v>
                </c:pt>
                <c:pt idx="24">
                  <c:v>1.7348319652547</c:v>
                </c:pt>
                <c:pt idx="25">
                  <c:v>1.6385577730456002</c:v>
                </c:pt>
                <c:pt idx="26">
                  <c:v>1.604765030125</c:v>
                </c:pt>
                <c:pt idx="27">
                  <c:v>1.5344018069930003</c:v>
                </c:pt>
                <c:pt idx="28">
                  <c:v>1.4937644386884998</c:v>
                </c:pt>
                <c:pt idx="29">
                  <c:v>1.439378608213</c:v>
                </c:pt>
                <c:pt idx="30">
                  <c:v>1.4469916142880002</c:v>
                </c:pt>
                <c:pt idx="31">
                  <c:v>1.436175157956</c:v>
                </c:pt>
                <c:pt idx="32">
                  <c:v>1.3753189733472002</c:v>
                </c:pt>
                <c:pt idx="33">
                  <c:v>1.3679301850556</c:v>
                </c:pt>
                <c:pt idx="34">
                  <c:v>1.402815784048</c:v>
                </c:pt>
                <c:pt idx="35">
                  <c:v>1.2821579845500999</c:v>
                </c:pt>
                <c:pt idx="36">
                  <c:v>1.263363700277</c:v>
                </c:pt>
                <c:pt idx="37">
                  <c:v>1.2210981818664</c:v>
                </c:pt>
                <c:pt idx="38">
                  <c:v>1.2084916140052</c:v>
                </c:pt>
                <c:pt idx="39">
                  <c:v>1.1699984240819998</c:v>
                </c:pt>
                <c:pt idx="40">
                  <c:v>1.1374799415929999</c:v>
                </c:pt>
                <c:pt idx="41">
                  <c:v>1.16214161076</c:v>
                </c:pt>
                <c:pt idx="42">
                  <c:v>1.1421337124126998</c:v>
                </c:pt>
                <c:pt idx="43">
                  <c:v>1.0654080478160002</c:v>
                </c:pt>
                <c:pt idx="44">
                  <c:v>1.0751839156275</c:v>
                </c:pt>
                <c:pt idx="45">
                  <c:v>1.0748360658069998</c:v>
                </c:pt>
                <c:pt idx="46">
                  <c:v>1.0436967094080001</c:v>
                </c:pt>
                <c:pt idx="47">
                  <c:v>1.027454027226</c:v>
                </c:pt>
                <c:pt idx="48">
                  <c:v>1.0226070495305</c:v>
                </c:pt>
                <c:pt idx="49">
                  <c:v>1.0379470588799999</c:v>
                </c:pt>
                <c:pt idx="50">
                  <c:v>0.958319303894</c:v>
                </c:pt>
                <c:pt idx="51">
                  <c:v>0.87674156389999991</c:v>
                </c:pt>
                <c:pt idx="52">
                  <c:v>0.82238046529800002</c:v>
                </c:pt>
                <c:pt idx="53">
                  <c:v>0.81844894919220013</c:v>
                </c:pt>
                <c:pt idx="54">
                  <c:v>0.80324643965399989</c:v>
                </c:pt>
                <c:pt idx="55">
                  <c:v>0.88668612031999994</c:v>
                </c:pt>
                <c:pt idx="56">
                  <c:v>0.92808036488400003</c:v>
                </c:pt>
                <c:pt idx="57">
                  <c:v>1.7203207856928</c:v>
                </c:pt>
                <c:pt idx="58">
                  <c:v>0.95317292531859987</c:v>
                </c:pt>
                <c:pt idx="59">
                  <c:v>0.92878023981159996</c:v>
                </c:pt>
                <c:pt idx="60">
                  <c:v>0.89335738980150003</c:v>
                </c:pt>
                <c:pt idx="61">
                  <c:v>0.86013418151619991</c:v>
                </c:pt>
                <c:pt idx="62">
                  <c:v>1.6274756221279001</c:v>
                </c:pt>
                <c:pt idx="63">
                  <c:v>0.9461472472386</c:v>
                </c:pt>
                <c:pt idx="64">
                  <c:v>1.021347234397</c:v>
                </c:pt>
                <c:pt idx="65">
                  <c:v>0.90965247777359992</c:v>
                </c:pt>
                <c:pt idx="66">
                  <c:v>0.90926723459400005</c:v>
                </c:pt>
                <c:pt idx="67">
                  <c:v>0.95504157405649992</c:v>
                </c:pt>
                <c:pt idx="68">
                  <c:v>0.91738890025200004</c:v>
                </c:pt>
                <c:pt idx="69">
                  <c:v>0.94894288180349984</c:v>
                </c:pt>
                <c:pt idx="70">
                  <c:v>0.89713622942159998</c:v>
                </c:pt>
                <c:pt idx="71">
                  <c:v>0.87387689960900006</c:v>
                </c:pt>
                <c:pt idx="72">
                  <c:v>0.8940769876639999</c:v>
                </c:pt>
                <c:pt idx="73">
                  <c:v>0.89048280279350001</c:v>
                </c:pt>
                <c:pt idx="74">
                  <c:v>0.90893237597400001</c:v>
                </c:pt>
                <c:pt idx="75">
                  <c:v>0.90667459680280016</c:v>
                </c:pt>
                <c:pt idx="76">
                  <c:v>0.893212140604</c:v>
                </c:pt>
                <c:pt idx="77">
                  <c:v>0.89974701913600008</c:v>
                </c:pt>
                <c:pt idx="78">
                  <c:v>0.90383145163349998</c:v>
                </c:pt>
                <c:pt idx="79">
                  <c:v>0.87230365142400013</c:v>
                </c:pt>
                <c:pt idx="80">
                  <c:v>0.79535692832600002</c:v>
                </c:pt>
                <c:pt idx="81">
                  <c:v>0.91298213384400007</c:v>
                </c:pt>
                <c:pt idx="82">
                  <c:v>0.79923840524919998</c:v>
                </c:pt>
                <c:pt idx="83">
                  <c:v>0.98886498287900004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6C6-F041-8DC6-E8A3C498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252432"/>
        <c:axId val="888832320"/>
      </c:scatterChart>
      <c:valAx>
        <c:axId val="97425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832320"/>
        <c:crossesAt val="0"/>
        <c:crossBetween val="midCat"/>
      </c:valAx>
      <c:valAx>
        <c:axId val="88883232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5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0025031289111"/>
          <c:y val="0.36605548605489729"/>
          <c:w val="9.78973717146433E-2"/>
          <c:h val="0.126169107366252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755650</xdr:colOff>
      <xdr:row>70</xdr:row>
      <xdr:rowOff>184150</xdr:rowOff>
    </xdr:from>
    <xdr:to>
      <xdr:col>25</xdr:col>
      <xdr:colOff>660400</xdr:colOff>
      <xdr:row>89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559A82-E2B5-6147-A60D-EC0C5AF563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71</xdr:row>
      <xdr:rowOff>0</xdr:rowOff>
    </xdr:from>
    <xdr:to>
      <xdr:col>34</xdr:col>
      <xdr:colOff>732390</xdr:colOff>
      <xdr:row>89</xdr:row>
      <xdr:rowOff>142626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1A5677-C492-9341-9B0A-06816AA75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25400</xdr:colOff>
      <xdr:row>49</xdr:row>
      <xdr:rowOff>198120</xdr:rowOff>
    </xdr:from>
    <xdr:to>
      <xdr:col>22</xdr:col>
      <xdr:colOff>650240</xdr:colOff>
      <xdr:row>63</xdr:row>
      <xdr:rowOff>96520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AC12FE-8BCB-734F-91A6-D489538278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50</xdr:row>
      <xdr:rowOff>0</xdr:rowOff>
    </xdr:from>
    <xdr:to>
      <xdr:col>28</xdr:col>
      <xdr:colOff>574040</xdr:colOff>
      <xdr:row>63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4E44AC-123C-7941-987C-38F05AB57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50</xdr:row>
      <xdr:rowOff>0</xdr:rowOff>
    </xdr:from>
    <xdr:to>
      <xdr:col>33</xdr:col>
      <xdr:colOff>614680</xdr:colOff>
      <xdr:row>63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5B56F3-2353-7A40-9F60-307F66903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50</xdr:row>
      <xdr:rowOff>0</xdr:rowOff>
    </xdr:from>
    <xdr:to>
      <xdr:col>38</xdr:col>
      <xdr:colOff>706120</xdr:colOff>
      <xdr:row>63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7C505A-7BF0-854D-9BDE-C9E61F780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228600</xdr:colOff>
      <xdr:row>102</xdr:row>
      <xdr:rowOff>50800</xdr:rowOff>
    </xdr:from>
    <xdr:to>
      <xdr:col>29</xdr:col>
      <xdr:colOff>349250</xdr:colOff>
      <xdr:row>118</xdr:row>
      <xdr:rowOff>196850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4E026B-659B-9C4E-B48D-916EE9CC7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102</xdr:row>
      <xdr:rowOff>0</xdr:rowOff>
    </xdr:from>
    <xdr:to>
      <xdr:col>21</xdr:col>
      <xdr:colOff>120650</xdr:colOff>
      <xdr:row>118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357E9-A97C-D549-B9F5-CD64C8A92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0</xdr:colOff>
      <xdr:row>102</xdr:row>
      <xdr:rowOff>0</xdr:rowOff>
    </xdr:from>
    <xdr:to>
      <xdr:col>36</xdr:col>
      <xdr:colOff>120650</xdr:colOff>
      <xdr:row>118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9794E5-3575-1548-8C1C-9C9C408BF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88900</xdr:colOff>
      <xdr:row>43</xdr:row>
      <xdr:rowOff>25400</xdr:rowOff>
    </xdr:from>
    <xdr:to>
      <xdr:col>24</xdr:col>
      <xdr:colOff>431800</xdr:colOff>
      <xdr:row>63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DD35E9-5AA1-5944-AAE7-7E2EDCF799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43</xdr:row>
      <xdr:rowOff>0</xdr:rowOff>
    </xdr:from>
    <xdr:to>
      <xdr:col>31</xdr:col>
      <xdr:colOff>342900</xdr:colOff>
      <xdr:row>63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0D8108-71EF-0641-8053-62509DC3F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2BD54-53AE-0C48-ADE3-3A8CCC6135E3}">
  <dimension ref="B2:B5"/>
  <sheetViews>
    <sheetView tabSelected="1" workbookViewId="0">
      <selection activeCell="C6" sqref="C6"/>
    </sheetView>
  </sheetViews>
  <sheetFormatPr baseColWidth="10" defaultRowHeight="16"/>
  <sheetData>
    <row r="2" spans="2:2">
      <c r="B2" s="46" t="s">
        <v>67</v>
      </c>
    </row>
    <row r="3" spans="2:2">
      <c r="B3" s="46" t="s">
        <v>68</v>
      </c>
    </row>
    <row r="4" spans="2:2">
      <c r="B4" s="46" t="s">
        <v>69</v>
      </c>
    </row>
    <row r="5" spans="2:2">
      <c r="B5" s="46" t="s">
        <v>73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0EB4-331D-C548-8359-809070143C35}">
  <dimension ref="A1:AE19"/>
  <sheetViews>
    <sheetView topLeftCell="M1" workbookViewId="0">
      <selection activeCell="Z4" sqref="Z4"/>
    </sheetView>
  </sheetViews>
  <sheetFormatPr baseColWidth="10" defaultRowHeight="16"/>
  <cols>
    <col min="2" max="13" width="10.83203125" customWidth="1"/>
  </cols>
  <sheetData>
    <row r="1" spans="1:31">
      <c r="B1" t="s">
        <v>65</v>
      </c>
      <c r="C1" t="s">
        <v>65</v>
      </c>
      <c r="D1" t="s">
        <v>65</v>
      </c>
      <c r="E1" t="s">
        <v>65</v>
      </c>
      <c r="F1" t="s">
        <v>65</v>
      </c>
      <c r="G1" t="s">
        <v>65</v>
      </c>
      <c r="H1" t="s">
        <v>65</v>
      </c>
      <c r="I1" t="s">
        <v>65</v>
      </c>
      <c r="J1" t="s">
        <v>65</v>
      </c>
      <c r="K1" t="s">
        <v>65</v>
      </c>
      <c r="L1" t="s">
        <v>65</v>
      </c>
      <c r="M1" t="s">
        <v>65</v>
      </c>
      <c r="N1" t="s">
        <v>66</v>
      </c>
      <c r="O1" t="s">
        <v>66</v>
      </c>
      <c r="P1" t="s">
        <v>66</v>
      </c>
      <c r="Q1" t="s">
        <v>66</v>
      </c>
      <c r="R1" t="s">
        <v>66</v>
      </c>
      <c r="S1" t="s">
        <v>66</v>
      </c>
      <c r="T1" t="s">
        <v>66</v>
      </c>
      <c r="U1" t="s">
        <v>66</v>
      </c>
      <c r="V1" t="s">
        <v>66</v>
      </c>
      <c r="W1" t="s">
        <v>66</v>
      </c>
      <c r="X1" t="s">
        <v>66</v>
      </c>
      <c r="Y1" t="s">
        <v>66</v>
      </c>
    </row>
    <row r="2" spans="1:31">
      <c r="A2" s="39" t="s">
        <v>56</v>
      </c>
      <c r="B2" s="28" t="s">
        <v>3</v>
      </c>
      <c r="C2" s="28" t="s">
        <v>6</v>
      </c>
      <c r="D2" s="28" t="s">
        <v>1</v>
      </c>
      <c r="E2" s="28" t="s">
        <v>24</v>
      </c>
      <c r="F2" s="28" t="s">
        <v>5</v>
      </c>
      <c r="G2" s="28" t="s">
        <v>2</v>
      </c>
      <c r="H2" s="28" t="s">
        <v>25</v>
      </c>
      <c r="I2" s="28" t="s">
        <v>7</v>
      </c>
      <c r="J2" s="28" t="s">
        <v>4</v>
      </c>
      <c r="K2" s="28" t="s">
        <v>26</v>
      </c>
      <c r="L2" s="28" t="s">
        <v>27</v>
      </c>
      <c r="M2" s="28" t="s">
        <v>28</v>
      </c>
      <c r="N2" s="28" t="s">
        <v>3</v>
      </c>
      <c r="O2" s="28" t="s">
        <v>6</v>
      </c>
      <c r="P2" s="28" t="s">
        <v>1</v>
      </c>
      <c r="Q2" s="28" t="s">
        <v>24</v>
      </c>
      <c r="R2" s="28" t="s">
        <v>5</v>
      </c>
      <c r="S2" s="28" t="s">
        <v>2</v>
      </c>
      <c r="T2" s="28" t="s">
        <v>25</v>
      </c>
      <c r="U2" s="28" t="s">
        <v>7</v>
      </c>
      <c r="V2" s="28" t="s">
        <v>4</v>
      </c>
      <c r="W2" s="28" t="s">
        <v>26</v>
      </c>
      <c r="X2" s="28" t="s">
        <v>27</v>
      </c>
      <c r="Y2" s="28" t="s">
        <v>28</v>
      </c>
      <c r="Z2" s="28" t="s">
        <v>31</v>
      </c>
      <c r="AA2" s="28" t="s">
        <v>9</v>
      </c>
      <c r="AB2" s="28" t="s">
        <v>10</v>
      </c>
      <c r="AC2" s="28" t="s">
        <v>32</v>
      </c>
      <c r="AD2" s="28" t="s">
        <v>33</v>
      </c>
      <c r="AE2" s="28" t="s">
        <v>23</v>
      </c>
    </row>
    <row r="3" spans="1:31">
      <c r="A3" s="18">
        <v>0</v>
      </c>
      <c r="B3" s="17">
        <v>90.880180030200009</v>
      </c>
      <c r="C3" s="17">
        <v>1.2486517296000001</v>
      </c>
      <c r="D3" s="17">
        <v>7007.2862605614</v>
      </c>
      <c r="E3" s="17">
        <v>67.575823834200008</v>
      </c>
      <c r="F3" s="17">
        <v>102.36603149519999</v>
      </c>
      <c r="G3" s="17">
        <v>1445.0832188627999</v>
      </c>
      <c r="H3" s="17">
        <v>1.7304892242000001</v>
      </c>
      <c r="I3" s="17">
        <v>6.7390668246000009</v>
      </c>
      <c r="J3" s="17">
        <v>1552.7498781432</v>
      </c>
      <c r="K3" s="17">
        <v>4.2802267925999997</v>
      </c>
      <c r="L3" s="17">
        <v>4.2787038623999996</v>
      </c>
      <c r="M3" s="17">
        <v>0.16205991119999999</v>
      </c>
      <c r="N3">
        <f>B3/1000</f>
        <v>9.0880180030200014E-2</v>
      </c>
      <c r="O3">
        <f t="shared" ref="O3:Y3" si="0">C3/1000</f>
        <v>1.2486517296000001E-3</v>
      </c>
      <c r="P3">
        <f t="shared" si="0"/>
        <v>7.0072862605613997</v>
      </c>
      <c r="Q3">
        <f t="shared" si="0"/>
        <v>6.7575823834200008E-2</v>
      </c>
      <c r="R3">
        <f t="shared" si="0"/>
        <v>0.10236603149519999</v>
      </c>
      <c r="S3">
        <f t="shared" si="0"/>
        <v>1.4450832188627998</v>
      </c>
      <c r="T3">
        <f t="shared" si="0"/>
        <v>1.7304892242000001E-3</v>
      </c>
      <c r="U3">
        <f t="shared" si="0"/>
        <v>6.7390668246000013E-3</v>
      </c>
      <c r="V3">
        <f t="shared" si="0"/>
        <v>1.5527498781432001</v>
      </c>
      <c r="W3">
        <f t="shared" si="0"/>
        <v>4.2802267925999993E-3</v>
      </c>
      <c r="X3">
        <f t="shared" si="0"/>
        <v>4.2787038623999995E-3</v>
      </c>
      <c r="Y3">
        <f t="shared" si="0"/>
        <v>1.6205991119999999E-4</v>
      </c>
      <c r="Z3" s="42">
        <v>25.76</v>
      </c>
      <c r="AA3" s="20">
        <v>2.4509999999999996</v>
      </c>
      <c r="AB3" s="20">
        <v>0.30725000000000002</v>
      </c>
      <c r="AC3" s="20">
        <v>0.8527499999999999</v>
      </c>
      <c r="AD3" s="17">
        <v>0.64799999999999991</v>
      </c>
      <c r="AE3">
        <f>SUM(N3:AD3)</f>
        <v>40.303380591271612</v>
      </c>
    </row>
    <row r="4" spans="1:31">
      <c r="A4" s="18">
        <f>A3+6</f>
        <v>6</v>
      </c>
      <c r="B4" s="17">
        <v>184.54474081120003</v>
      </c>
      <c r="C4" s="17">
        <v>12.116685319200002</v>
      </c>
      <c r="D4" s="17">
        <v>7897.5618300656006</v>
      </c>
      <c r="E4" s="17">
        <v>130.46562338040002</v>
      </c>
      <c r="F4" s="17">
        <v>24041.9397164408</v>
      </c>
      <c r="G4" s="17">
        <v>14778.491088160801</v>
      </c>
      <c r="H4" s="17">
        <v>12.579399386400002</v>
      </c>
      <c r="I4" s="17">
        <v>30.0818548184</v>
      </c>
      <c r="J4" s="17">
        <v>13651.0466828428</v>
      </c>
      <c r="K4" s="17">
        <v>103.3527126016</v>
      </c>
      <c r="L4" s="17">
        <v>79.906878497600005</v>
      </c>
      <c r="M4" s="17">
        <v>4.6275668824</v>
      </c>
      <c r="N4">
        <f t="shared" ref="N4:N18" si="1">B4/1000</f>
        <v>0.18454474081120004</v>
      </c>
      <c r="O4">
        <f t="shared" ref="O4:O18" si="2">C4/1000</f>
        <v>1.2116685319200002E-2</v>
      </c>
      <c r="P4">
        <f t="shared" ref="P4:P18" si="3">D4/1000</f>
        <v>7.8975618300656008</v>
      </c>
      <c r="Q4">
        <f t="shared" ref="Q4:Q18" si="4">E4/1000</f>
        <v>0.13046562338040002</v>
      </c>
      <c r="R4">
        <f t="shared" ref="R4:R18" si="5">F4/1000</f>
        <v>24.041939716440801</v>
      </c>
      <c r="S4">
        <f t="shared" ref="S4:S18" si="6">G4/1000</f>
        <v>14.778491088160802</v>
      </c>
      <c r="T4">
        <f t="shared" ref="T4:T18" si="7">H4/1000</f>
        <v>1.2579399386400002E-2</v>
      </c>
      <c r="U4">
        <f t="shared" ref="U4:U18" si="8">I4/1000</f>
        <v>3.0081854818399999E-2</v>
      </c>
      <c r="V4">
        <f t="shared" ref="V4:V18" si="9">J4/1000</f>
        <v>13.6510466828428</v>
      </c>
      <c r="W4">
        <f t="shared" ref="W4:W18" si="10">K4/1000</f>
        <v>0.10335271260160001</v>
      </c>
      <c r="X4">
        <f t="shared" ref="X4:X18" si="11">L4/1000</f>
        <v>7.9906878497600003E-2</v>
      </c>
      <c r="Y4">
        <f t="shared" ref="Y4:Y18" si="12">M4/1000</f>
        <v>4.6275668823999999E-3</v>
      </c>
      <c r="Z4" s="42">
        <v>250.07</v>
      </c>
      <c r="AA4" s="20">
        <v>44.767250000000004</v>
      </c>
      <c r="AB4" s="20">
        <v>0.90675000000000006</v>
      </c>
      <c r="AC4" s="20">
        <v>2.05525</v>
      </c>
      <c r="AD4" s="18">
        <v>0</v>
      </c>
      <c r="AE4">
        <f t="shared" ref="AE4:AE19" si="13">SUM(N4:AD4)</f>
        <v>358.72596477920717</v>
      </c>
    </row>
    <row r="5" spans="1:31">
      <c r="A5" s="18">
        <f t="shared" ref="A5:A18" si="14">A4+6</f>
        <v>12</v>
      </c>
      <c r="B5" s="17">
        <v>197.59298210080001</v>
      </c>
      <c r="C5" s="17">
        <v>3.3146039120999999</v>
      </c>
      <c r="D5" s="17">
        <v>4499.1519229137002</v>
      </c>
      <c r="E5" s="17">
        <v>35.948969084600002</v>
      </c>
      <c r="F5" s="17">
        <v>47481.533025460303</v>
      </c>
      <c r="G5" s="17">
        <v>2424.8009611059001</v>
      </c>
      <c r="H5" s="17">
        <v>2.8142638302999998</v>
      </c>
      <c r="I5" s="17">
        <v>8.3638986405000004</v>
      </c>
      <c r="J5" s="17">
        <v>5455.6287118098999</v>
      </c>
      <c r="K5" s="17">
        <v>20.260714565000001</v>
      </c>
      <c r="L5" s="17">
        <v>42.453149001900002</v>
      </c>
      <c r="M5" s="17">
        <v>3.2429200609</v>
      </c>
      <c r="N5">
        <f t="shared" si="1"/>
        <v>0.19759298210080001</v>
      </c>
      <c r="O5">
        <f t="shared" si="2"/>
        <v>3.3146039120999999E-3</v>
      </c>
      <c r="P5">
        <f t="shared" si="3"/>
        <v>4.4991519229137005</v>
      </c>
      <c r="Q5">
        <f t="shared" si="4"/>
        <v>3.5948969084600005E-2</v>
      </c>
      <c r="R5">
        <f t="shared" si="5"/>
        <v>47.481533025460301</v>
      </c>
      <c r="S5">
        <f t="shared" si="6"/>
        <v>2.4248009611059</v>
      </c>
      <c r="T5">
        <f t="shared" si="7"/>
        <v>2.8142638302999998E-3</v>
      </c>
      <c r="U5">
        <f t="shared" si="8"/>
        <v>8.3638986405000001E-3</v>
      </c>
      <c r="V5">
        <f t="shared" si="9"/>
        <v>5.4556287118098998</v>
      </c>
      <c r="W5">
        <f t="shared" si="10"/>
        <v>2.0260714565000001E-2</v>
      </c>
      <c r="X5">
        <f t="shared" si="11"/>
        <v>4.2453149001900004E-2</v>
      </c>
      <c r="Y5">
        <f t="shared" si="12"/>
        <v>3.2429200609000002E-3</v>
      </c>
      <c r="Z5" s="42">
        <v>312.47000000000003</v>
      </c>
      <c r="AA5" s="20">
        <v>155.09049999999999</v>
      </c>
      <c r="AB5" s="20">
        <v>0.32074999999999998</v>
      </c>
      <c r="AC5" s="20">
        <v>1.3650000000000002</v>
      </c>
      <c r="AD5" s="18">
        <v>0</v>
      </c>
      <c r="AE5">
        <f t="shared" si="13"/>
        <v>529.42135612248592</v>
      </c>
    </row>
    <row r="6" spans="1:31">
      <c r="A6" s="18">
        <f t="shared" si="14"/>
        <v>18</v>
      </c>
      <c r="B6" s="17">
        <v>217.77982637370002</v>
      </c>
      <c r="C6" s="17">
        <v>0</v>
      </c>
      <c r="D6" s="17">
        <v>3259.1144546355999</v>
      </c>
      <c r="E6" s="17">
        <v>30.549564757499997</v>
      </c>
      <c r="F6" s="17">
        <v>52481.505285052102</v>
      </c>
      <c r="G6" s="17">
        <v>1737.7780152875002</v>
      </c>
      <c r="H6" s="17">
        <v>1.2119035271999998</v>
      </c>
      <c r="I6" s="17">
        <v>2.9438917436000001</v>
      </c>
      <c r="J6" s="17">
        <v>2490.4462334336999</v>
      </c>
      <c r="K6" s="17">
        <v>7.9926467059000004</v>
      </c>
      <c r="L6" s="17">
        <v>21.317155540999998</v>
      </c>
      <c r="M6" s="17">
        <v>1.6897593327999998</v>
      </c>
      <c r="N6">
        <f t="shared" si="1"/>
        <v>0.21777982637370003</v>
      </c>
      <c r="O6">
        <f t="shared" si="2"/>
        <v>0</v>
      </c>
      <c r="P6">
        <f t="shared" si="3"/>
        <v>3.2591144546356001</v>
      </c>
      <c r="Q6">
        <f t="shared" si="4"/>
        <v>3.0549564757499998E-2</v>
      </c>
      <c r="R6">
        <f t="shared" si="5"/>
        <v>52.481505285052101</v>
      </c>
      <c r="S6">
        <f t="shared" si="6"/>
        <v>1.7377780152875002</v>
      </c>
      <c r="T6">
        <f t="shared" si="7"/>
        <v>1.2119035271999999E-3</v>
      </c>
      <c r="U6">
        <f t="shared" si="8"/>
        <v>2.9438917435999998E-3</v>
      </c>
      <c r="V6">
        <f t="shared" si="9"/>
        <v>2.4904462334336999</v>
      </c>
      <c r="W6">
        <f t="shared" si="10"/>
        <v>7.9926467059000007E-3</v>
      </c>
      <c r="X6">
        <f t="shared" si="11"/>
        <v>2.1317155540999999E-2</v>
      </c>
      <c r="Y6">
        <f t="shared" si="12"/>
        <v>1.6897593327999999E-3</v>
      </c>
      <c r="Z6" s="42">
        <v>301.16000000000003</v>
      </c>
      <c r="AA6" s="20">
        <v>165.74874999999997</v>
      </c>
      <c r="AB6" s="20">
        <v>0.22725000000000001</v>
      </c>
      <c r="AC6" s="20">
        <v>0.83450000000000002</v>
      </c>
      <c r="AD6" s="18">
        <v>0</v>
      </c>
      <c r="AE6">
        <f t="shared" si="13"/>
        <v>528.22282873639074</v>
      </c>
    </row>
    <row r="7" spans="1:31">
      <c r="A7" s="18">
        <f t="shared" si="14"/>
        <v>24</v>
      </c>
      <c r="B7" s="17">
        <v>229.74175142050001</v>
      </c>
      <c r="C7" s="17">
        <v>0</v>
      </c>
      <c r="D7" s="17">
        <v>2539.9524656989997</v>
      </c>
      <c r="E7" s="17">
        <v>31.231085847499997</v>
      </c>
      <c r="F7" s="17">
        <v>52716.129524541997</v>
      </c>
      <c r="G7" s="17">
        <v>1494.019694629</v>
      </c>
      <c r="H7" s="17">
        <v>0.88102238949999989</v>
      </c>
      <c r="I7" s="17">
        <v>1.774147672</v>
      </c>
      <c r="J7" s="17">
        <v>1556.7608140039999</v>
      </c>
      <c r="K7" s="17">
        <v>6.6915985784999998</v>
      </c>
      <c r="L7" s="17">
        <v>13.7250344</v>
      </c>
      <c r="M7" s="17">
        <v>1.0536718005000001</v>
      </c>
      <c r="N7">
        <f t="shared" si="1"/>
        <v>0.22974175142050002</v>
      </c>
      <c r="O7">
        <f t="shared" si="2"/>
        <v>0</v>
      </c>
      <c r="P7">
        <f t="shared" si="3"/>
        <v>2.5399524656989998</v>
      </c>
      <c r="Q7">
        <f t="shared" si="4"/>
        <v>3.1231085847499996E-2</v>
      </c>
      <c r="R7">
        <f t="shared" si="5"/>
        <v>52.716129524541998</v>
      </c>
      <c r="S7">
        <f t="shared" si="6"/>
        <v>1.4940196946290001</v>
      </c>
      <c r="T7">
        <f t="shared" si="7"/>
        <v>8.8102238949999993E-4</v>
      </c>
      <c r="U7">
        <f t="shared" si="8"/>
        <v>1.7741476719999999E-3</v>
      </c>
      <c r="V7">
        <f t="shared" si="9"/>
        <v>1.5567608140039999</v>
      </c>
      <c r="W7">
        <f t="shared" si="10"/>
        <v>6.6915985784999996E-3</v>
      </c>
      <c r="X7">
        <f t="shared" si="11"/>
        <v>1.3725034400000001E-2</v>
      </c>
      <c r="Y7">
        <f t="shared" si="12"/>
        <v>1.0536718005E-3</v>
      </c>
      <c r="Z7" s="42">
        <v>287.45999999999998</v>
      </c>
      <c r="AA7" s="20">
        <v>160.63724999999999</v>
      </c>
      <c r="AB7" s="20">
        <v>0.12925</v>
      </c>
      <c r="AC7" s="20">
        <v>0.58599999999999997</v>
      </c>
      <c r="AD7" s="18">
        <v>0</v>
      </c>
      <c r="AE7">
        <f t="shared" si="13"/>
        <v>507.40446081098247</v>
      </c>
    </row>
    <row r="8" spans="1:31">
      <c r="A8" s="18">
        <f t="shared" si="14"/>
        <v>30</v>
      </c>
      <c r="B8" s="17">
        <v>226.105285632</v>
      </c>
      <c r="C8" s="17">
        <v>0</v>
      </c>
      <c r="D8" s="17">
        <v>1840.041787372</v>
      </c>
      <c r="E8" s="17">
        <v>34.679683238000003</v>
      </c>
      <c r="F8" s="17">
        <v>48004.441207279997</v>
      </c>
      <c r="G8" s="17">
        <v>1244.8926530480001</v>
      </c>
      <c r="H8" s="17">
        <v>0.77526243799999994</v>
      </c>
      <c r="I8" s="17">
        <v>1.7544882460000002</v>
      </c>
      <c r="J8" s="17">
        <v>1070.5235678080001</v>
      </c>
      <c r="K8" s="17">
        <v>5.548169122</v>
      </c>
      <c r="L8" s="17">
        <v>9.1924910939999993</v>
      </c>
      <c r="M8" s="17">
        <v>0.68202024000000006</v>
      </c>
      <c r="N8">
        <f t="shared" si="1"/>
        <v>0.226105285632</v>
      </c>
      <c r="O8">
        <f t="shared" si="2"/>
        <v>0</v>
      </c>
      <c r="P8">
        <f t="shared" si="3"/>
        <v>1.8400417873720001</v>
      </c>
      <c r="Q8">
        <f t="shared" si="4"/>
        <v>3.4679683238000004E-2</v>
      </c>
      <c r="R8">
        <f t="shared" si="5"/>
        <v>48.004441207279996</v>
      </c>
      <c r="S8">
        <f t="shared" si="6"/>
        <v>1.244892653048</v>
      </c>
      <c r="T8">
        <f t="shared" si="7"/>
        <v>7.7526243799999996E-4</v>
      </c>
      <c r="U8">
        <f t="shared" si="8"/>
        <v>1.7544882460000001E-3</v>
      </c>
      <c r="V8">
        <f t="shared" si="9"/>
        <v>1.0705235678080001</v>
      </c>
      <c r="W8">
        <f t="shared" si="10"/>
        <v>5.5481691219999999E-3</v>
      </c>
      <c r="X8">
        <f t="shared" si="11"/>
        <v>9.1924910939999993E-3</v>
      </c>
      <c r="Y8">
        <f t="shared" si="12"/>
        <v>6.820202400000001E-4</v>
      </c>
      <c r="Z8" s="42">
        <v>251.08</v>
      </c>
      <c r="AA8" s="20">
        <v>146.4265</v>
      </c>
      <c r="AB8" s="18">
        <v>0</v>
      </c>
      <c r="AC8" s="20">
        <v>0.36049999999999999</v>
      </c>
      <c r="AD8" s="18">
        <v>0</v>
      </c>
      <c r="AE8">
        <f t="shared" si="13"/>
        <v>450.30563661551798</v>
      </c>
    </row>
    <row r="9" spans="1:31">
      <c r="A9" s="18">
        <f t="shared" si="14"/>
        <v>36</v>
      </c>
      <c r="B9" s="17">
        <v>236.44896440400001</v>
      </c>
      <c r="C9" s="17">
        <v>0</v>
      </c>
      <c r="D9" s="17">
        <v>1692.7348795920002</v>
      </c>
      <c r="E9" s="17">
        <v>81.095368248</v>
      </c>
      <c r="F9" s="17">
        <v>43626.013736112</v>
      </c>
      <c r="G9" s="17">
        <v>1171.0514916</v>
      </c>
      <c r="H9" s="17">
        <v>1.1439647640000001</v>
      </c>
      <c r="I9" s="17">
        <v>10.719655055999999</v>
      </c>
      <c r="J9" s="17">
        <v>962.24041234800006</v>
      </c>
      <c r="K9" s="17">
        <v>4.5560581920000001</v>
      </c>
      <c r="L9" s="17">
        <v>7.5789565919999999</v>
      </c>
      <c r="M9" s="17">
        <v>0.77369112000000007</v>
      </c>
      <c r="N9">
        <f t="shared" si="1"/>
        <v>0.23644896440400001</v>
      </c>
      <c r="O9">
        <f t="shared" si="2"/>
        <v>0</v>
      </c>
      <c r="P9">
        <f t="shared" si="3"/>
        <v>1.6927348795920003</v>
      </c>
      <c r="Q9">
        <f t="shared" si="4"/>
        <v>8.1095368247999997E-2</v>
      </c>
      <c r="R9">
        <f t="shared" si="5"/>
        <v>43.626013736112</v>
      </c>
      <c r="S9">
        <f t="shared" si="6"/>
        <v>1.1710514915999999</v>
      </c>
      <c r="T9">
        <f t="shared" si="7"/>
        <v>1.1439647640000001E-3</v>
      </c>
      <c r="U9">
        <f t="shared" si="8"/>
        <v>1.0719655056E-2</v>
      </c>
      <c r="V9">
        <f t="shared" si="9"/>
        <v>0.96224041234800006</v>
      </c>
      <c r="W9">
        <f t="shared" si="10"/>
        <v>4.5560581920000001E-3</v>
      </c>
      <c r="X9">
        <f t="shared" si="11"/>
        <v>7.5789565919999998E-3</v>
      </c>
      <c r="Y9">
        <f t="shared" si="12"/>
        <v>7.7369112000000002E-4</v>
      </c>
      <c r="Z9" s="42">
        <v>215.68</v>
      </c>
      <c r="AA9" s="20">
        <v>132.721</v>
      </c>
      <c r="AB9" s="18">
        <v>0</v>
      </c>
      <c r="AC9" s="20">
        <v>0.36625000000000008</v>
      </c>
      <c r="AD9" s="18">
        <v>0</v>
      </c>
      <c r="AE9">
        <f t="shared" si="13"/>
        <v>396.561607178028</v>
      </c>
    </row>
    <row r="10" spans="1:31">
      <c r="A10" s="18">
        <f t="shared" si="14"/>
        <v>42</v>
      </c>
      <c r="B10" s="17">
        <v>232.27879503660003</v>
      </c>
      <c r="C10" s="17">
        <v>0</v>
      </c>
      <c r="D10" s="17">
        <v>1084.7152245290999</v>
      </c>
      <c r="E10" s="17">
        <v>92.058007057599994</v>
      </c>
      <c r="F10" s="17">
        <v>37286.786874193902</v>
      </c>
      <c r="G10" s="17">
        <v>1053.5007552268</v>
      </c>
      <c r="H10" s="17">
        <v>1.0209173862000001</v>
      </c>
      <c r="I10" s="17">
        <v>5.0576984562000007</v>
      </c>
      <c r="J10" s="17">
        <v>1186.5006803949</v>
      </c>
      <c r="K10" s="17">
        <v>3.9501906712000006</v>
      </c>
      <c r="L10" s="17">
        <v>7.1747281700999999</v>
      </c>
      <c r="M10" s="17">
        <v>0.47169906160000002</v>
      </c>
      <c r="N10">
        <f t="shared" si="1"/>
        <v>0.23227879503660004</v>
      </c>
      <c r="O10">
        <f t="shared" si="2"/>
        <v>0</v>
      </c>
      <c r="P10">
        <f t="shared" si="3"/>
        <v>1.0847152245290999</v>
      </c>
      <c r="Q10">
        <f t="shared" si="4"/>
        <v>9.2058007057599991E-2</v>
      </c>
      <c r="R10">
        <f t="shared" si="5"/>
        <v>37.286786874193901</v>
      </c>
      <c r="S10">
        <f t="shared" si="6"/>
        <v>1.0535007552268001</v>
      </c>
      <c r="T10">
        <f t="shared" si="7"/>
        <v>1.0209173862E-3</v>
      </c>
      <c r="U10">
        <f t="shared" si="8"/>
        <v>5.0576984562000007E-3</v>
      </c>
      <c r="V10">
        <f t="shared" si="9"/>
        <v>1.1865006803948999</v>
      </c>
      <c r="W10">
        <f t="shared" si="10"/>
        <v>3.9501906712000002E-3</v>
      </c>
      <c r="X10">
        <f t="shared" si="11"/>
        <v>7.1747281701000001E-3</v>
      </c>
      <c r="Y10">
        <f t="shared" si="12"/>
        <v>4.7169906160000001E-4</v>
      </c>
      <c r="Z10" s="42">
        <v>189.26</v>
      </c>
      <c r="AA10" s="20">
        <v>113.25700000000001</v>
      </c>
      <c r="AB10" s="18">
        <v>0</v>
      </c>
      <c r="AC10" s="20">
        <v>0.21275000000000002</v>
      </c>
      <c r="AD10" s="18">
        <v>0</v>
      </c>
      <c r="AE10">
        <f t="shared" si="13"/>
        <v>343.68326557018423</v>
      </c>
    </row>
    <row r="11" spans="1:31">
      <c r="A11" s="18">
        <f t="shared" si="14"/>
        <v>48</v>
      </c>
      <c r="B11" s="17">
        <v>228.53339347139999</v>
      </c>
      <c r="C11" s="17">
        <v>0</v>
      </c>
      <c r="D11" s="17">
        <v>901.82377578419994</v>
      </c>
      <c r="E11" s="17">
        <v>230.07724077419999</v>
      </c>
      <c r="F11" s="17">
        <v>35615.528048244596</v>
      </c>
      <c r="G11" s="17">
        <v>1048.0298883102</v>
      </c>
      <c r="H11" s="17">
        <v>1.7471172257999998</v>
      </c>
      <c r="I11" s="17">
        <v>7.9442078075999998</v>
      </c>
      <c r="J11" s="17">
        <v>626.76160198019988</v>
      </c>
      <c r="K11" s="17">
        <v>3.99573819</v>
      </c>
      <c r="L11" s="17">
        <v>3.710068326</v>
      </c>
      <c r="M11" s="17">
        <v>0.24866833679999997</v>
      </c>
      <c r="N11">
        <f t="shared" si="1"/>
        <v>0.22853339347139998</v>
      </c>
      <c r="O11">
        <f t="shared" si="2"/>
        <v>0</v>
      </c>
      <c r="P11">
        <f t="shared" si="3"/>
        <v>0.90182377578419992</v>
      </c>
      <c r="Q11">
        <f t="shared" si="4"/>
        <v>0.2300772407742</v>
      </c>
      <c r="R11">
        <f t="shared" si="5"/>
        <v>35.615528048244599</v>
      </c>
      <c r="S11">
        <f t="shared" si="6"/>
        <v>1.0480298883101999</v>
      </c>
      <c r="T11">
        <f t="shared" si="7"/>
        <v>1.7471172257999999E-3</v>
      </c>
      <c r="U11">
        <f t="shared" si="8"/>
        <v>7.944207807599999E-3</v>
      </c>
      <c r="V11">
        <f t="shared" si="9"/>
        <v>0.62676160198019992</v>
      </c>
      <c r="W11">
        <f t="shared" si="10"/>
        <v>3.9957381899999997E-3</v>
      </c>
      <c r="X11">
        <f t="shared" si="11"/>
        <v>3.710068326E-3</v>
      </c>
      <c r="Y11">
        <f t="shared" si="12"/>
        <v>2.4866833679999996E-4</v>
      </c>
      <c r="Z11" s="42">
        <v>175.93</v>
      </c>
      <c r="AA11" s="20">
        <v>107.16725</v>
      </c>
      <c r="AB11" s="18">
        <v>0</v>
      </c>
      <c r="AC11" s="20">
        <v>0.16399999999999998</v>
      </c>
      <c r="AD11" s="18">
        <v>0</v>
      </c>
      <c r="AE11">
        <f t="shared" si="13"/>
        <v>321.92964974845097</v>
      </c>
    </row>
    <row r="12" spans="1:31">
      <c r="A12" s="18">
        <f t="shared" si="14"/>
        <v>54</v>
      </c>
      <c r="B12" s="17">
        <v>234.36212823880001</v>
      </c>
      <c r="C12" s="17">
        <v>0</v>
      </c>
      <c r="D12" s="17">
        <v>691.66159472059996</v>
      </c>
      <c r="E12" s="17">
        <v>488.75083638080002</v>
      </c>
      <c r="F12" s="17">
        <v>32238.7608823722</v>
      </c>
      <c r="G12" s="17">
        <v>1026.3234765894001</v>
      </c>
      <c r="H12" s="17">
        <v>18.666044142800001</v>
      </c>
      <c r="I12" s="17">
        <v>75.933377675999992</v>
      </c>
      <c r="J12" s="17">
        <v>667.02277866300005</v>
      </c>
      <c r="K12" s="17">
        <v>4.1089622754000006</v>
      </c>
      <c r="L12" s="17">
        <v>3.3442962296000003</v>
      </c>
      <c r="M12" s="17">
        <v>0.23087161080000002</v>
      </c>
      <c r="N12">
        <f t="shared" si="1"/>
        <v>0.23436212823880001</v>
      </c>
      <c r="O12">
        <f t="shared" si="2"/>
        <v>0</v>
      </c>
      <c r="P12">
        <f t="shared" si="3"/>
        <v>0.69166159472059996</v>
      </c>
      <c r="Q12">
        <f t="shared" si="4"/>
        <v>0.48875083638080002</v>
      </c>
      <c r="R12">
        <f t="shared" si="5"/>
        <v>32.238760882372198</v>
      </c>
      <c r="S12">
        <f t="shared" si="6"/>
        <v>1.0263234765894</v>
      </c>
      <c r="T12">
        <f t="shared" si="7"/>
        <v>1.8666044142800001E-2</v>
      </c>
      <c r="U12">
        <f t="shared" si="8"/>
        <v>7.5933377675999988E-2</v>
      </c>
      <c r="V12">
        <f t="shared" si="9"/>
        <v>0.66702277866300008</v>
      </c>
      <c r="W12">
        <f t="shared" si="10"/>
        <v>4.1089622754000004E-3</v>
      </c>
      <c r="X12">
        <f t="shared" si="11"/>
        <v>3.3442962296000001E-3</v>
      </c>
      <c r="Y12">
        <f t="shared" si="12"/>
        <v>2.3087161080000002E-4</v>
      </c>
      <c r="Z12" s="42">
        <v>149.43</v>
      </c>
      <c r="AA12" s="20">
        <v>98.096999999999994</v>
      </c>
      <c r="AB12" s="18">
        <v>0</v>
      </c>
      <c r="AC12" s="20">
        <v>0.12575</v>
      </c>
      <c r="AD12" s="18">
        <v>0</v>
      </c>
      <c r="AE12">
        <f t="shared" si="13"/>
        <v>283.10191524889939</v>
      </c>
    </row>
    <row r="13" spans="1:31">
      <c r="A13" s="18">
        <f t="shared" si="14"/>
        <v>60</v>
      </c>
      <c r="B13" s="17">
        <v>227.83225105100001</v>
      </c>
      <c r="C13" s="17">
        <v>0</v>
      </c>
      <c r="D13" s="17">
        <v>545.24433340489998</v>
      </c>
      <c r="E13" s="17">
        <v>660.78981938319998</v>
      </c>
      <c r="F13" s="17">
        <v>29128.015862169199</v>
      </c>
      <c r="G13" s="17">
        <v>943.34185766049995</v>
      </c>
      <c r="H13" s="17">
        <v>94.004225426299996</v>
      </c>
      <c r="I13" s="17">
        <v>259.3764091987</v>
      </c>
      <c r="J13" s="17">
        <v>1417.3316190334001</v>
      </c>
      <c r="K13" s="17">
        <v>4.0799065946999997</v>
      </c>
      <c r="L13" s="17">
        <v>6.5429351718000008</v>
      </c>
      <c r="M13" s="17">
        <v>0.28897089149999999</v>
      </c>
      <c r="N13">
        <f t="shared" si="1"/>
        <v>0.22783225105100002</v>
      </c>
      <c r="O13">
        <f t="shared" si="2"/>
        <v>0</v>
      </c>
      <c r="P13">
        <f t="shared" si="3"/>
        <v>0.54524433340489997</v>
      </c>
      <c r="Q13">
        <f t="shared" si="4"/>
        <v>0.66078981938320003</v>
      </c>
      <c r="R13">
        <f t="shared" si="5"/>
        <v>29.1280158621692</v>
      </c>
      <c r="S13">
        <f t="shared" si="6"/>
        <v>0.94334185766049994</v>
      </c>
      <c r="T13">
        <f t="shared" si="7"/>
        <v>9.4004225426299992E-2</v>
      </c>
      <c r="U13">
        <f t="shared" si="8"/>
        <v>0.25937640919869998</v>
      </c>
      <c r="V13">
        <f t="shared" si="9"/>
        <v>1.4173316190334</v>
      </c>
      <c r="W13">
        <f t="shared" si="10"/>
        <v>4.0799065946999996E-3</v>
      </c>
      <c r="X13">
        <f t="shared" si="11"/>
        <v>6.542935171800001E-3</v>
      </c>
      <c r="Y13">
        <f t="shared" si="12"/>
        <v>2.8897089150000001E-4</v>
      </c>
      <c r="Z13" s="42">
        <v>125.75</v>
      </c>
      <c r="AA13" s="20">
        <v>89.757000000000005</v>
      </c>
      <c r="AB13" s="18">
        <v>0</v>
      </c>
      <c r="AC13" s="20">
        <v>0.12325</v>
      </c>
      <c r="AD13" s="18">
        <v>3.5999999999999997E-2</v>
      </c>
      <c r="AE13">
        <f t="shared" si="13"/>
        <v>248.95309818998521</v>
      </c>
    </row>
    <row r="14" spans="1:31">
      <c r="A14" s="18">
        <f t="shared" si="14"/>
        <v>66</v>
      </c>
      <c r="B14" s="17">
        <v>223.30432217279997</v>
      </c>
      <c r="C14" s="17">
        <v>0</v>
      </c>
      <c r="D14" s="17">
        <v>442.40137149940006</v>
      </c>
      <c r="E14" s="17">
        <v>725.80672359669995</v>
      </c>
      <c r="F14" s="17">
        <v>26617.619824453501</v>
      </c>
      <c r="G14" s="17">
        <v>852.99519943600001</v>
      </c>
      <c r="H14" s="17">
        <v>132.09795094879999</v>
      </c>
      <c r="I14" s="17">
        <v>112.46709883880001</v>
      </c>
      <c r="J14" s="17">
        <v>2427.1833247188001</v>
      </c>
      <c r="K14" s="17">
        <v>4.0232737265000003</v>
      </c>
      <c r="L14" s="17">
        <v>12.8322866472</v>
      </c>
      <c r="M14" s="17">
        <v>0.35728729809999998</v>
      </c>
      <c r="N14">
        <f t="shared" si="1"/>
        <v>0.22330432217279997</v>
      </c>
      <c r="O14">
        <f t="shared" si="2"/>
        <v>0</v>
      </c>
      <c r="P14">
        <f t="shared" si="3"/>
        <v>0.44240137149940006</v>
      </c>
      <c r="Q14">
        <f t="shared" si="4"/>
        <v>0.72580672359669995</v>
      </c>
      <c r="R14">
        <f t="shared" si="5"/>
        <v>26.617619824453502</v>
      </c>
      <c r="S14">
        <f t="shared" si="6"/>
        <v>0.852995199436</v>
      </c>
      <c r="T14">
        <f t="shared" si="7"/>
        <v>0.1320979509488</v>
      </c>
      <c r="U14">
        <f t="shared" si="8"/>
        <v>0.11246709883880002</v>
      </c>
      <c r="V14">
        <f t="shared" si="9"/>
        <v>2.4271833247188002</v>
      </c>
      <c r="W14">
        <f t="shared" si="10"/>
        <v>4.0232737264999999E-3</v>
      </c>
      <c r="X14">
        <f t="shared" si="11"/>
        <v>1.28322866472E-2</v>
      </c>
      <c r="Y14">
        <f t="shared" si="12"/>
        <v>3.572872981E-4</v>
      </c>
      <c r="Z14" s="42">
        <v>109.16</v>
      </c>
      <c r="AA14" s="20">
        <v>81.686499999999995</v>
      </c>
      <c r="AB14" s="18">
        <v>0</v>
      </c>
      <c r="AC14" s="20">
        <v>0.11775000000000001</v>
      </c>
      <c r="AD14" s="18">
        <v>0</v>
      </c>
      <c r="AE14">
        <f t="shared" si="13"/>
        <v>222.51533866333659</v>
      </c>
    </row>
    <row r="15" spans="1:31">
      <c r="A15" s="18">
        <f t="shared" si="14"/>
        <v>72</v>
      </c>
      <c r="B15" s="17">
        <v>212.84750296799999</v>
      </c>
      <c r="C15" s="17">
        <v>0</v>
      </c>
      <c r="D15" s="17">
        <v>404.18600331600004</v>
      </c>
      <c r="E15" s="17">
        <v>758.57287136399998</v>
      </c>
      <c r="F15" s="17">
        <v>24745.362173856</v>
      </c>
      <c r="G15" s="17">
        <v>735.66020609999998</v>
      </c>
      <c r="H15" s="17">
        <v>142.07714197199999</v>
      </c>
      <c r="I15" s="17">
        <v>13.337653427999999</v>
      </c>
      <c r="J15" s="17">
        <v>3393.9116615519997</v>
      </c>
      <c r="K15" s="17">
        <v>3.7877947200000004</v>
      </c>
      <c r="L15" s="17">
        <v>18.764949636000001</v>
      </c>
      <c r="M15" s="17">
        <v>0.40378183200000001</v>
      </c>
      <c r="N15">
        <f t="shared" si="1"/>
        <v>0.21284750296799998</v>
      </c>
      <c r="O15">
        <f t="shared" si="2"/>
        <v>0</v>
      </c>
      <c r="P15">
        <f t="shared" si="3"/>
        <v>0.40418600331600002</v>
      </c>
      <c r="Q15">
        <f t="shared" si="4"/>
        <v>0.75857287136399998</v>
      </c>
      <c r="R15">
        <f t="shared" si="5"/>
        <v>24.745362173855998</v>
      </c>
      <c r="S15">
        <f t="shared" si="6"/>
        <v>0.73566020609999994</v>
      </c>
      <c r="T15">
        <f t="shared" si="7"/>
        <v>0.142077141972</v>
      </c>
      <c r="U15">
        <f t="shared" si="8"/>
        <v>1.3337653428E-2</v>
      </c>
      <c r="V15">
        <f t="shared" si="9"/>
        <v>3.3939116615519995</v>
      </c>
      <c r="W15">
        <f t="shared" si="10"/>
        <v>3.7877947200000003E-3</v>
      </c>
      <c r="X15">
        <f t="shared" si="11"/>
        <v>1.8764949636000002E-2</v>
      </c>
      <c r="Y15">
        <f t="shared" si="12"/>
        <v>4.0378183200000001E-4</v>
      </c>
      <c r="Z15" s="42">
        <v>96.66</v>
      </c>
      <c r="AA15" s="20">
        <v>76.745999999999995</v>
      </c>
      <c r="AB15" s="18">
        <v>0</v>
      </c>
      <c r="AC15" s="20">
        <v>0.11499999999999999</v>
      </c>
      <c r="AD15" s="18">
        <v>0</v>
      </c>
      <c r="AE15">
        <f t="shared" si="13"/>
        <v>203.949911740744</v>
      </c>
    </row>
    <row r="16" spans="1:31">
      <c r="A16" s="18">
        <f t="shared" si="14"/>
        <v>78</v>
      </c>
      <c r="B16" s="17">
        <v>210.62178797940001</v>
      </c>
      <c r="C16" s="17">
        <v>0</v>
      </c>
      <c r="D16" s="17">
        <v>325.89398959020002</v>
      </c>
      <c r="E16" s="17">
        <v>790.90128818369999</v>
      </c>
      <c r="F16" s="17">
        <v>23738.8589950401</v>
      </c>
      <c r="G16" s="17">
        <v>616.71960987210002</v>
      </c>
      <c r="H16" s="17">
        <v>137.25772046279999</v>
      </c>
      <c r="I16" s="17">
        <v>10.4520374217</v>
      </c>
      <c r="J16" s="17">
        <v>4286.4197128496999</v>
      </c>
      <c r="K16" s="17">
        <v>3.5237282931</v>
      </c>
      <c r="L16" s="17">
        <v>23.367795121800004</v>
      </c>
      <c r="M16" s="17">
        <v>0.4261204341</v>
      </c>
      <c r="N16">
        <f t="shared" si="1"/>
        <v>0.21062178797940001</v>
      </c>
      <c r="O16">
        <f t="shared" si="2"/>
        <v>0</v>
      </c>
      <c r="P16">
        <f t="shared" si="3"/>
        <v>0.3258939895902</v>
      </c>
      <c r="Q16">
        <f t="shared" si="4"/>
        <v>0.79090128818369998</v>
      </c>
      <c r="R16">
        <f t="shared" si="5"/>
        <v>23.738858995040101</v>
      </c>
      <c r="S16">
        <f t="shared" si="6"/>
        <v>0.61671960987210006</v>
      </c>
      <c r="T16">
        <f t="shared" si="7"/>
        <v>0.13725772046279999</v>
      </c>
      <c r="U16">
        <f t="shared" si="8"/>
        <v>1.04520374217E-2</v>
      </c>
      <c r="V16">
        <f t="shared" si="9"/>
        <v>4.2864197128496997</v>
      </c>
      <c r="W16">
        <f t="shared" si="10"/>
        <v>3.5237282930999998E-3</v>
      </c>
      <c r="X16">
        <f t="shared" si="11"/>
        <v>2.3367795121800004E-2</v>
      </c>
      <c r="Y16">
        <f t="shared" si="12"/>
        <v>4.2612043410000003E-4</v>
      </c>
      <c r="Z16" s="42">
        <v>85.72</v>
      </c>
      <c r="AA16" s="20">
        <v>72.162749999999988</v>
      </c>
      <c r="AB16" s="18">
        <v>0</v>
      </c>
      <c r="AC16" s="20">
        <v>0.10925000000000001</v>
      </c>
      <c r="AD16" s="15">
        <v>3.9750000000000001E-2</v>
      </c>
      <c r="AE16">
        <f t="shared" si="13"/>
        <v>188.1761927852487</v>
      </c>
    </row>
    <row r="17" spans="1:31">
      <c r="A17" s="18">
        <f t="shared" si="14"/>
        <v>84</v>
      </c>
      <c r="B17" s="17">
        <v>197.90096745150001</v>
      </c>
      <c r="C17" s="17">
        <v>0</v>
      </c>
      <c r="D17" s="17">
        <v>266.28492256649997</v>
      </c>
      <c r="E17" s="17">
        <v>785.79548230499995</v>
      </c>
      <c r="F17" s="17">
        <v>22542.535440066498</v>
      </c>
      <c r="G17" s="17">
        <v>503.44183727399997</v>
      </c>
      <c r="H17" s="17">
        <v>124.26543498150001</v>
      </c>
      <c r="I17" s="17">
        <v>10.222531068999999</v>
      </c>
      <c r="J17" s="17">
        <v>5022.2446363259996</v>
      </c>
      <c r="K17" s="17">
        <v>3.1057683009999999</v>
      </c>
      <c r="L17" s="17">
        <v>32.711764114499999</v>
      </c>
      <c r="M17" s="17">
        <v>0.43596121749999994</v>
      </c>
      <c r="N17">
        <f t="shared" si="1"/>
        <v>0.19790096745150002</v>
      </c>
      <c r="O17">
        <f t="shared" si="2"/>
        <v>0</v>
      </c>
      <c r="P17">
        <f t="shared" si="3"/>
        <v>0.26628492256649999</v>
      </c>
      <c r="Q17">
        <f t="shared" si="4"/>
        <v>0.78579548230499996</v>
      </c>
      <c r="R17">
        <f t="shared" si="5"/>
        <v>22.542535440066498</v>
      </c>
      <c r="S17">
        <f t="shared" si="6"/>
        <v>0.50344183727399994</v>
      </c>
      <c r="T17">
        <f t="shared" si="7"/>
        <v>0.12426543498150001</v>
      </c>
      <c r="U17">
        <f t="shared" si="8"/>
        <v>1.0222531068999998E-2</v>
      </c>
      <c r="V17">
        <f t="shared" si="9"/>
        <v>5.0222446363259996</v>
      </c>
      <c r="W17">
        <f t="shared" si="10"/>
        <v>3.1057683009999997E-3</v>
      </c>
      <c r="X17">
        <f t="shared" si="11"/>
        <v>3.2711764114499997E-2</v>
      </c>
      <c r="Y17">
        <f t="shared" si="12"/>
        <v>4.3596121749999995E-4</v>
      </c>
      <c r="Z17" s="42">
        <v>76.47</v>
      </c>
      <c r="AA17" s="20">
        <v>67.715499999999992</v>
      </c>
      <c r="AB17" s="18">
        <v>0</v>
      </c>
      <c r="AC17" s="20">
        <v>0.10425000000000001</v>
      </c>
      <c r="AD17" s="18">
        <v>0</v>
      </c>
      <c r="AE17">
        <f t="shared" si="13"/>
        <v>173.77869474567299</v>
      </c>
    </row>
    <row r="18" spans="1:31">
      <c r="A18" s="18">
        <f t="shared" si="14"/>
        <v>90</v>
      </c>
      <c r="B18" s="17">
        <v>91.273540159999996</v>
      </c>
      <c r="C18" s="17">
        <v>0</v>
      </c>
      <c r="D18" s="17">
        <v>311.86221571999999</v>
      </c>
      <c r="E18" s="17">
        <v>565.98532661000002</v>
      </c>
      <c r="F18" s="17">
        <v>10771.118316475</v>
      </c>
      <c r="G18" s="17">
        <v>338.93444001999995</v>
      </c>
      <c r="H18" s="17">
        <v>75.056573899999989</v>
      </c>
      <c r="I18" s="17">
        <v>358.26597680499998</v>
      </c>
      <c r="J18" s="17">
        <v>4286.1107127300002</v>
      </c>
      <c r="K18" s="17">
        <v>1.737000595</v>
      </c>
      <c r="L18" s="17">
        <v>43.206127854999998</v>
      </c>
      <c r="M18" s="17">
        <v>1.51777648</v>
      </c>
      <c r="N18">
        <f t="shared" si="1"/>
        <v>9.127354016E-2</v>
      </c>
      <c r="O18">
        <f t="shared" si="2"/>
        <v>0</v>
      </c>
      <c r="P18">
        <f t="shared" si="3"/>
        <v>0.31186221572</v>
      </c>
      <c r="Q18">
        <f t="shared" si="4"/>
        <v>0.56598532661000001</v>
      </c>
      <c r="R18">
        <f t="shared" si="5"/>
        <v>10.771118316475</v>
      </c>
      <c r="S18">
        <f t="shared" si="6"/>
        <v>0.33893444001999995</v>
      </c>
      <c r="T18">
        <f t="shared" si="7"/>
        <v>7.5056573899999993E-2</v>
      </c>
      <c r="U18">
        <f t="shared" si="8"/>
        <v>0.358265976805</v>
      </c>
      <c r="V18">
        <f t="shared" si="9"/>
        <v>4.2861107127300002</v>
      </c>
      <c r="W18">
        <f t="shared" si="10"/>
        <v>1.7370005950000001E-3</v>
      </c>
      <c r="X18">
        <f t="shared" si="11"/>
        <v>4.3206127854999998E-2</v>
      </c>
      <c r="Y18">
        <f t="shared" si="12"/>
        <v>1.51777648E-3</v>
      </c>
      <c r="Z18" s="42">
        <v>34.61</v>
      </c>
      <c r="AA18" s="20">
        <v>36.02375</v>
      </c>
      <c r="AB18" s="18">
        <v>0</v>
      </c>
      <c r="AC18" s="20">
        <v>0.11574999999999999</v>
      </c>
      <c r="AD18" s="17">
        <v>0.20350000000000001</v>
      </c>
      <c r="AE18">
        <f t="shared" si="13"/>
        <v>87.798068007350011</v>
      </c>
    </row>
    <row r="19" spans="1:31">
      <c r="A19" t="s">
        <v>43</v>
      </c>
      <c r="N19">
        <f>AVERAGE(N3:N18)</f>
        <v>0.2026280262063688</v>
      </c>
      <c r="O19">
        <f t="shared" ref="O19:AD19" si="15">AVERAGE(O3:O18)</f>
        <v>1.0424963100562502E-3</v>
      </c>
      <c r="P19">
        <f t="shared" si="15"/>
        <v>2.106869814498137</v>
      </c>
      <c r="Q19">
        <f t="shared" si="15"/>
        <v>0.3443927321278375</v>
      </c>
      <c r="R19">
        <f t="shared" si="15"/>
        <v>31.946157183953343</v>
      </c>
      <c r="S19">
        <f t="shared" si="15"/>
        <v>1.9634415245739374</v>
      </c>
      <c r="T19">
        <f t="shared" si="15"/>
        <v>4.6708089500362496E-2</v>
      </c>
      <c r="U19">
        <f t="shared" si="15"/>
        <v>5.7214624606381242E-2</v>
      </c>
      <c r="V19">
        <f t="shared" si="15"/>
        <v>3.1283051892898497</v>
      </c>
      <c r="W19">
        <f t="shared" si="15"/>
        <v>1.1562155620281249E-2</v>
      </c>
      <c r="X19">
        <f t="shared" si="15"/>
        <v>2.063170751630625E-2</v>
      </c>
      <c r="Y19">
        <f t="shared" si="15"/>
        <v>1.0383016568875001E-3</v>
      </c>
      <c r="Z19">
        <f t="shared" si="15"/>
        <v>167.91687499999998</v>
      </c>
      <c r="AA19">
        <f t="shared" si="15"/>
        <v>96.90343750000001</v>
      </c>
      <c r="AB19">
        <f t="shared" si="15"/>
        <v>0.11820312499999999</v>
      </c>
      <c r="AC19">
        <f t="shared" si="15"/>
        <v>0.47550000000000003</v>
      </c>
      <c r="AD19">
        <f t="shared" si="15"/>
        <v>5.7953124999999994E-2</v>
      </c>
      <c r="AE19">
        <f t="shared" si="13"/>
        <v>305.30196059585973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52CDB-4D1B-3F4F-95EE-A49F0E2EEA92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9225-04DA-114E-86CC-316CAC7E4E69}">
  <dimension ref="A1:AE8"/>
  <sheetViews>
    <sheetView workbookViewId="0">
      <selection activeCell="H4" sqref="H4"/>
    </sheetView>
  </sheetViews>
  <sheetFormatPr baseColWidth="10" defaultRowHeight="16"/>
  <cols>
    <col min="14" max="14" width="11.6640625" bestFit="1" customWidth="1"/>
  </cols>
  <sheetData>
    <row r="1" spans="1:31" ht="40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6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6" t="s">
        <v>18</v>
      </c>
      <c r="AA1" s="6" t="s">
        <v>19</v>
      </c>
      <c r="AB1" s="6" t="s">
        <v>20</v>
      </c>
      <c r="AC1" s="6" t="s">
        <v>21</v>
      </c>
      <c r="AD1" s="38" t="s">
        <v>23</v>
      </c>
      <c r="AE1" s="38" t="s">
        <v>55</v>
      </c>
    </row>
    <row r="2" spans="1:31" ht="17" thickBot="1">
      <c r="A2" s="3" t="s">
        <v>13</v>
      </c>
      <c r="B2" s="4">
        <v>17.100000000000001</v>
      </c>
      <c r="C2" s="4">
        <v>2.15</v>
      </c>
      <c r="D2" s="4">
        <v>0.03</v>
      </c>
      <c r="E2" s="4">
        <v>6.83</v>
      </c>
      <c r="F2" s="4">
        <v>2.23</v>
      </c>
      <c r="G2" s="4">
        <v>0.14000000000000001</v>
      </c>
      <c r="H2" s="4">
        <v>0.01</v>
      </c>
      <c r="I2" s="37">
        <v>20.7</v>
      </c>
      <c r="J2" s="4">
        <v>0.68</v>
      </c>
      <c r="K2" s="4">
        <v>4.78</v>
      </c>
      <c r="L2" s="4">
        <v>1.72</v>
      </c>
      <c r="M2" s="4">
        <v>0.79</v>
      </c>
      <c r="N2" s="7">
        <f>B2/22.99</f>
        <v>0.74380165289256206</v>
      </c>
      <c r="O2" s="7">
        <f>C2/39.098</f>
        <v>5.499002506522073E-2</v>
      </c>
      <c r="P2" s="7">
        <f>D2/6.94</f>
        <v>4.3227665706051868E-3</v>
      </c>
      <c r="Q2" s="7">
        <f>2*(E2/40.078)</f>
        <v>0.3408353710264983</v>
      </c>
      <c r="R2" s="7">
        <f>3*(F2/26.982)</f>
        <v>0.2479430731598844</v>
      </c>
      <c r="T2" s="7">
        <f>2*(H2/55.845)</f>
        <v>3.5813412122840006E-4</v>
      </c>
      <c r="V2" s="7">
        <f>J2/18.998</f>
        <v>3.579324139383093E-2</v>
      </c>
      <c r="W2" s="7">
        <f>K2/35.45</f>
        <v>0.13483779971791254</v>
      </c>
      <c r="X2" s="7">
        <f>2*(L2/96.06)</f>
        <v>3.5810951488652924E-2</v>
      </c>
      <c r="Y2" s="7">
        <f>M2/62.007</f>
        <v>1.2740497040656702E-2</v>
      </c>
      <c r="Z2" s="7">
        <f>SUM(N2:T2)</f>
        <v>1.3922510228359992</v>
      </c>
      <c r="AA2" s="7">
        <f>SUM(V2:Y2)</f>
        <v>0.21918248964105311</v>
      </c>
      <c r="AB2" s="7">
        <f>Z2-AA2</f>
        <v>1.1730685331949462</v>
      </c>
      <c r="AC2" s="7">
        <f>AB2*61.011</f>
        <v>71.570084278756866</v>
      </c>
      <c r="AD2" s="7">
        <f>SUM(B2:M2,AC2)</f>
        <v>128.73008427875686</v>
      </c>
    </row>
    <row r="3" spans="1:31" ht="17" thickBot="1">
      <c r="A3" s="3" t="s">
        <v>14</v>
      </c>
      <c r="B3" s="4">
        <v>123.8</v>
      </c>
      <c r="C3" s="4">
        <v>7.52</v>
      </c>
      <c r="D3" s="4">
        <v>0.41</v>
      </c>
      <c r="E3" s="4">
        <v>1.51</v>
      </c>
      <c r="F3" s="4">
        <v>4.7300000000000004</v>
      </c>
      <c r="G3" s="4">
        <v>1.07</v>
      </c>
      <c r="H3" s="4">
        <v>0.02</v>
      </c>
      <c r="I3" s="37">
        <v>162.80000000000001</v>
      </c>
      <c r="J3" s="4">
        <v>23.2</v>
      </c>
      <c r="K3" s="4">
        <v>113.3</v>
      </c>
      <c r="L3" s="4">
        <v>2.5099999999999998</v>
      </c>
      <c r="M3" s="4">
        <v>0.02</v>
      </c>
      <c r="N3" s="7">
        <f t="shared" ref="N3:N6" si="0">B3/22.99</f>
        <v>5.3849499782514139</v>
      </c>
      <c r="O3" s="7">
        <f t="shared" ref="O3:O6" si="1">C3/39.098</f>
        <v>0.1923372039490511</v>
      </c>
      <c r="P3" s="7">
        <f t="shared" ref="P3:P6" si="2">D3/6.94</f>
        <v>5.9077809798270889E-2</v>
      </c>
      <c r="Q3" s="7">
        <f t="shared" ref="Q3:Q6" si="3">2*(E3/40.078)</f>
        <v>7.535306153001646E-2</v>
      </c>
      <c r="R3" s="7">
        <f t="shared" ref="R3:R6" si="4">3*(F3/26.982)</f>
        <v>0.52590615966199694</v>
      </c>
      <c r="T3" s="7">
        <f t="shared" ref="T3:T6" si="5">2*(H3/55.845)</f>
        <v>7.1626824245680013E-4</v>
      </c>
      <c r="V3" s="7">
        <f t="shared" ref="V3:V6" si="6">J3/18.998</f>
        <v>1.2211811769659964</v>
      </c>
      <c r="W3" s="7">
        <f t="shared" ref="W3:W6" si="7">K3/35.45</f>
        <v>3.196050775740479</v>
      </c>
      <c r="X3" s="7">
        <f t="shared" ref="X3:X6" si="8">2*(L3/96.06)</f>
        <v>5.2259004788673742E-2</v>
      </c>
      <c r="Y3" s="7">
        <f t="shared" ref="Y3:Y6" si="9">M3/62.007</f>
        <v>3.2254422887738484E-4</v>
      </c>
      <c r="Z3" s="7">
        <f t="shared" ref="Z3:Z6" si="10">SUM(N3:T3)</f>
        <v>6.2383404814332053</v>
      </c>
      <c r="AA3" s="7">
        <f t="shared" ref="AA3:AA6" si="11">SUM(V3:Y3)</f>
        <v>4.469813501724027</v>
      </c>
      <c r="AB3" s="7">
        <f t="shared" ref="AB3:AB6" si="12">Z3-AA3</f>
        <v>1.7685269797091783</v>
      </c>
      <c r="AC3" s="7">
        <f t="shared" ref="AC3:AC5" si="13">AB3*61.011</f>
        <v>107.89959955903669</v>
      </c>
      <c r="AD3" s="7">
        <f t="shared" ref="AD3:AD6" si="14">SUM(B3:M3,AC3)</f>
        <v>548.78959955903667</v>
      </c>
    </row>
    <row r="4" spans="1:31" ht="17" thickBot="1">
      <c r="A4" s="3" t="s">
        <v>15</v>
      </c>
      <c r="B4" s="4">
        <v>90.8</v>
      </c>
      <c r="C4" s="4">
        <v>2.64</v>
      </c>
      <c r="D4" s="4">
        <v>0.61</v>
      </c>
      <c r="E4" s="4">
        <v>0.05</v>
      </c>
      <c r="F4" s="4">
        <v>9.42</v>
      </c>
      <c r="G4" s="4">
        <v>0.61</v>
      </c>
      <c r="H4" s="4">
        <v>1.1000000000000001</v>
      </c>
      <c r="I4" s="37">
        <v>217.4</v>
      </c>
      <c r="J4" s="4">
        <v>31.4</v>
      </c>
      <c r="K4" s="4">
        <v>2.76</v>
      </c>
      <c r="L4" s="4">
        <v>2.4300000000000002</v>
      </c>
      <c r="M4" s="4">
        <v>0</v>
      </c>
      <c r="N4" s="7">
        <f t="shared" si="0"/>
        <v>3.9495432796868206</v>
      </c>
      <c r="O4" s="7">
        <f t="shared" si="1"/>
        <v>6.7522635428922201E-2</v>
      </c>
      <c r="P4" s="7">
        <f t="shared" si="2"/>
        <v>8.7896253602305463E-2</v>
      </c>
      <c r="Q4" s="7">
        <f t="shared" si="3"/>
        <v>2.4951344877488894E-3</v>
      </c>
      <c r="R4" s="7">
        <f t="shared" si="4"/>
        <v>1.04736490993996</v>
      </c>
      <c r="T4" s="7">
        <f t="shared" si="5"/>
        <v>3.939475333512401E-2</v>
      </c>
      <c r="V4" s="7">
        <f t="shared" si="6"/>
        <v>1.6528055584798398</v>
      </c>
      <c r="W4" s="7">
        <f t="shared" si="7"/>
        <v>7.7856135401974599E-2</v>
      </c>
      <c r="X4" s="7">
        <f t="shared" si="8"/>
        <v>5.0593379138038727E-2</v>
      </c>
      <c r="Y4" s="7">
        <f t="shared" si="9"/>
        <v>0</v>
      </c>
      <c r="Z4" s="7">
        <f t="shared" si="10"/>
        <v>5.1942169664808802</v>
      </c>
      <c r="AA4" s="7">
        <f t="shared" si="11"/>
        <v>1.7812550730198531</v>
      </c>
      <c r="AB4" s="7">
        <f t="shared" si="12"/>
        <v>3.4129618934610271</v>
      </c>
      <c r="AC4" s="7">
        <f t="shared" si="13"/>
        <v>208.22821808195073</v>
      </c>
      <c r="AD4" s="7">
        <f t="shared" si="14"/>
        <v>567.4482180819507</v>
      </c>
    </row>
    <row r="5" spans="1:31" ht="17" thickBot="1">
      <c r="A5" s="3" t="s">
        <v>16</v>
      </c>
      <c r="B5" s="4">
        <v>63.7</v>
      </c>
      <c r="C5" s="4">
        <v>9.2200000000000006</v>
      </c>
      <c r="D5" s="4">
        <v>0.3</v>
      </c>
      <c r="E5" s="4">
        <v>0.01</v>
      </c>
      <c r="F5" s="4">
        <v>3.33</v>
      </c>
      <c r="G5" s="4">
        <v>0.83</v>
      </c>
      <c r="H5" s="4">
        <v>2.13</v>
      </c>
      <c r="I5" s="37">
        <v>170.7</v>
      </c>
      <c r="J5" s="4">
        <v>15.9</v>
      </c>
      <c r="K5" s="4">
        <v>32.6</v>
      </c>
      <c r="L5" s="4">
        <v>6.8</v>
      </c>
      <c r="M5" s="4">
        <v>0</v>
      </c>
      <c r="N5" s="7">
        <f t="shared" si="0"/>
        <v>2.7707698999565031</v>
      </c>
      <c r="O5" s="7">
        <f t="shared" si="1"/>
        <v>0.23581768888434193</v>
      </c>
      <c r="P5" s="7">
        <f t="shared" si="2"/>
        <v>4.3227665706051868E-2</v>
      </c>
      <c r="Q5" s="7">
        <f t="shared" si="3"/>
        <v>4.9902689754977795E-4</v>
      </c>
      <c r="R5" s="7">
        <f t="shared" si="4"/>
        <v>0.37024683122081392</v>
      </c>
      <c r="T5" s="7">
        <f t="shared" si="5"/>
        <v>7.6282567821649203E-2</v>
      </c>
      <c r="V5" s="7">
        <f t="shared" si="6"/>
        <v>0.83693020317928202</v>
      </c>
      <c r="W5" s="7">
        <f t="shared" si="7"/>
        <v>0.91960507757404797</v>
      </c>
      <c r="X5" s="7">
        <f t="shared" si="8"/>
        <v>0.14157818030397668</v>
      </c>
      <c r="Y5" s="7">
        <f t="shared" si="9"/>
        <v>0</v>
      </c>
      <c r="Z5" s="7">
        <f t="shared" si="10"/>
        <v>3.4968436804869101</v>
      </c>
      <c r="AA5" s="7">
        <f t="shared" si="11"/>
        <v>1.8981134610573065</v>
      </c>
      <c r="AB5" s="7">
        <f t="shared" si="12"/>
        <v>1.5987302194296036</v>
      </c>
      <c r="AC5" s="7">
        <f t="shared" si="13"/>
        <v>97.540129417619553</v>
      </c>
      <c r="AD5" s="7">
        <f t="shared" si="14"/>
        <v>403.06012941761952</v>
      </c>
    </row>
    <row r="6" spans="1:31" ht="17" thickBot="1">
      <c r="A6" s="3" t="s">
        <v>17</v>
      </c>
      <c r="B6" s="4">
        <v>2.1</v>
      </c>
      <c r="C6" s="4">
        <v>1.96</v>
      </c>
      <c r="D6" s="4">
        <v>0.2</v>
      </c>
      <c r="E6" s="4">
        <v>0.06</v>
      </c>
      <c r="F6" s="4">
        <v>32</v>
      </c>
      <c r="G6" s="4">
        <v>0</v>
      </c>
      <c r="H6" s="4">
        <v>3.13</v>
      </c>
      <c r="I6" s="37">
        <v>78.5</v>
      </c>
      <c r="J6" s="4">
        <v>96.9</v>
      </c>
      <c r="K6" s="4">
        <v>0.12</v>
      </c>
      <c r="L6" s="4">
        <v>0.48</v>
      </c>
      <c r="M6" s="4">
        <v>0.06</v>
      </c>
      <c r="N6" s="7">
        <f t="shared" si="0"/>
        <v>9.1344062635928674E-2</v>
      </c>
      <c r="O6" s="7">
        <f t="shared" si="1"/>
        <v>5.0130441454805871E-2</v>
      </c>
      <c r="P6" s="7">
        <f t="shared" si="2"/>
        <v>2.8818443804034581E-2</v>
      </c>
      <c r="Q6" s="7">
        <f t="shared" si="3"/>
        <v>2.9941613852986671E-3</v>
      </c>
      <c r="R6" s="7">
        <f t="shared" si="4"/>
        <v>3.5579275072270407</v>
      </c>
      <c r="T6" s="7">
        <f t="shared" si="5"/>
        <v>0.11209597994448921</v>
      </c>
      <c r="V6" s="7">
        <f t="shared" si="6"/>
        <v>5.1005368986209074</v>
      </c>
      <c r="W6" s="7">
        <f t="shared" si="7"/>
        <v>3.3850493653032436E-3</v>
      </c>
      <c r="X6" s="7">
        <f t="shared" si="8"/>
        <v>9.9937539038101181E-3</v>
      </c>
      <c r="Y6" s="7">
        <f t="shared" si="9"/>
        <v>9.6763268663215441E-4</v>
      </c>
      <c r="Z6" s="7">
        <f t="shared" si="10"/>
        <v>3.8433105964515977</v>
      </c>
      <c r="AA6" s="7">
        <f t="shared" si="11"/>
        <v>5.1148833345766533</v>
      </c>
      <c r="AB6" s="8">
        <f t="shared" si="12"/>
        <v>-1.2715727381250557</v>
      </c>
      <c r="AD6" s="7">
        <f t="shared" si="14"/>
        <v>215.51000000000002</v>
      </c>
      <c r="AE6" t="s">
        <v>22</v>
      </c>
    </row>
    <row r="7" spans="1:31">
      <c r="I7" s="22" t="s">
        <v>54</v>
      </c>
    </row>
    <row r="8" spans="1:31">
      <c r="A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2E8E5-270F-FB49-8138-9AEC226756CD}">
  <dimension ref="A1:BB70"/>
  <sheetViews>
    <sheetView zoomScale="89" zoomScaleNormal="89" workbookViewId="0">
      <selection activeCell="BB1" sqref="A1:BB2"/>
    </sheetView>
  </sheetViews>
  <sheetFormatPr baseColWidth="10" defaultRowHeight="16"/>
  <cols>
    <col min="2" max="14" width="10.83203125" customWidth="1"/>
    <col min="20" max="20" width="10.83203125" style="22"/>
    <col min="22" max="22" width="10.83203125" style="22"/>
    <col min="25" max="27" width="10.83203125" style="22"/>
    <col min="29" max="29" width="10.83203125" style="22"/>
    <col min="39" max="39" width="12.1640625" bestFit="1" customWidth="1"/>
  </cols>
  <sheetData>
    <row r="1" spans="1:54">
      <c r="B1" t="s">
        <v>65</v>
      </c>
      <c r="C1" t="s">
        <v>65</v>
      </c>
      <c r="D1" t="s">
        <v>65</v>
      </c>
      <c r="E1" t="s">
        <v>65</v>
      </c>
      <c r="F1" t="s">
        <v>65</v>
      </c>
      <c r="G1" t="s">
        <v>65</v>
      </c>
      <c r="H1" t="s">
        <v>65</v>
      </c>
      <c r="I1" t="s">
        <v>65</v>
      </c>
      <c r="J1" t="s">
        <v>65</v>
      </c>
      <c r="K1" t="s">
        <v>65</v>
      </c>
      <c r="L1" t="s">
        <v>65</v>
      </c>
      <c r="M1" t="s">
        <v>65</v>
      </c>
      <c r="P1" t="s">
        <v>66</v>
      </c>
      <c r="Q1" t="s">
        <v>66</v>
      </c>
      <c r="R1" t="s">
        <v>66</v>
      </c>
      <c r="S1" t="s">
        <v>66</v>
      </c>
      <c r="T1" t="s">
        <v>66</v>
      </c>
      <c r="U1" t="s">
        <v>66</v>
      </c>
      <c r="V1" t="s">
        <v>66</v>
      </c>
      <c r="W1" t="s">
        <v>66</v>
      </c>
      <c r="X1" t="s">
        <v>66</v>
      </c>
      <c r="Y1" t="s">
        <v>66</v>
      </c>
      <c r="Z1" t="s">
        <v>66</v>
      </c>
      <c r="AA1" t="s">
        <v>66</v>
      </c>
      <c r="AB1" t="s">
        <v>66</v>
      </c>
      <c r="AC1" t="s">
        <v>66</v>
      </c>
      <c r="AD1" t="s">
        <v>66</v>
      </c>
      <c r="AE1" t="s">
        <v>66</v>
      </c>
      <c r="AF1" t="s">
        <v>66</v>
      </c>
      <c r="AG1" t="s">
        <v>72</v>
      </c>
      <c r="AH1" t="s">
        <v>72</v>
      </c>
      <c r="AI1" t="s">
        <v>72</v>
      </c>
      <c r="AJ1" t="s">
        <v>72</v>
      </c>
      <c r="AK1" t="s">
        <v>72</v>
      </c>
      <c r="AL1" t="s">
        <v>72</v>
      </c>
      <c r="AM1" t="s">
        <v>72</v>
      </c>
      <c r="AN1" t="s">
        <v>72</v>
      </c>
      <c r="AO1" t="s">
        <v>72</v>
      </c>
      <c r="AP1" t="s">
        <v>72</v>
      </c>
      <c r="AQ1" t="s">
        <v>72</v>
      </c>
    </row>
    <row r="2" spans="1:54">
      <c r="A2" t="s">
        <v>34</v>
      </c>
      <c r="B2" s="14" t="s">
        <v>3</v>
      </c>
      <c r="C2" s="14" t="s">
        <v>6</v>
      </c>
      <c r="D2" s="14" t="s">
        <v>1</v>
      </c>
      <c r="E2" s="14" t="s">
        <v>24</v>
      </c>
      <c r="F2" s="14" t="s">
        <v>5</v>
      </c>
      <c r="G2" s="14" t="s">
        <v>2</v>
      </c>
      <c r="H2" s="14" t="s">
        <v>25</v>
      </c>
      <c r="I2" s="14" t="s">
        <v>4</v>
      </c>
      <c r="J2" s="14" t="s">
        <v>7</v>
      </c>
      <c r="K2" s="14" t="s">
        <v>26</v>
      </c>
      <c r="L2" s="14" t="s">
        <v>27</v>
      </c>
      <c r="M2" s="14" t="s">
        <v>28</v>
      </c>
      <c r="N2" s="14" t="s">
        <v>30</v>
      </c>
      <c r="O2" s="14" t="s">
        <v>64</v>
      </c>
      <c r="P2" s="14" t="s">
        <v>3</v>
      </c>
      <c r="Q2" s="14" t="s">
        <v>6</v>
      </c>
      <c r="R2" s="14" t="s">
        <v>1</v>
      </c>
      <c r="S2" s="14" t="s">
        <v>24</v>
      </c>
      <c r="T2" s="21" t="s">
        <v>5</v>
      </c>
      <c r="U2" s="14" t="s">
        <v>2</v>
      </c>
      <c r="V2" s="21" t="s">
        <v>25</v>
      </c>
      <c r="W2" s="14" t="s">
        <v>4</v>
      </c>
      <c r="X2" s="14" t="s">
        <v>7</v>
      </c>
      <c r="Y2" s="21" t="s">
        <v>26</v>
      </c>
      <c r="Z2" s="21" t="s">
        <v>27</v>
      </c>
      <c r="AA2" s="21" t="s">
        <v>28</v>
      </c>
      <c r="AB2" s="16" t="s">
        <v>31</v>
      </c>
      <c r="AC2" s="21" t="s">
        <v>9</v>
      </c>
      <c r="AD2" s="14" t="s">
        <v>10</v>
      </c>
      <c r="AE2" s="14" t="s">
        <v>32</v>
      </c>
      <c r="AF2" s="14" t="s">
        <v>33</v>
      </c>
      <c r="AG2" s="14" t="s">
        <v>3</v>
      </c>
      <c r="AH2" s="14" t="s">
        <v>1</v>
      </c>
      <c r="AI2" s="14" t="s">
        <v>24</v>
      </c>
      <c r="AJ2" s="14" t="s">
        <v>5</v>
      </c>
      <c r="AK2" s="14" t="s">
        <v>2</v>
      </c>
      <c r="AL2" s="14" t="s">
        <v>4</v>
      </c>
      <c r="AM2" s="14" t="s">
        <v>7</v>
      </c>
      <c r="AN2" s="14" t="s">
        <v>9</v>
      </c>
      <c r="AO2" s="14" t="s">
        <v>10</v>
      </c>
      <c r="AP2" s="14" t="s">
        <v>32</v>
      </c>
      <c r="AQ2" s="14" t="s">
        <v>33</v>
      </c>
      <c r="AR2" s="16" t="s">
        <v>35</v>
      </c>
      <c r="AS2" t="s">
        <v>36</v>
      </c>
      <c r="AT2" s="19" t="s">
        <v>20</v>
      </c>
      <c r="AU2" s="19" t="s">
        <v>37</v>
      </c>
      <c r="AV2" s="19" t="s">
        <v>23</v>
      </c>
      <c r="AW2" s="19" t="s">
        <v>38</v>
      </c>
      <c r="AX2" s="19" t="s">
        <v>39</v>
      </c>
      <c r="AY2" s="19" t="s">
        <v>40</v>
      </c>
      <c r="AZ2" s="19" t="s">
        <v>41</v>
      </c>
      <c r="BA2" s="19" t="s">
        <v>42</v>
      </c>
      <c r="BB2" s="19" t="s">
        <v>53</v>
      </c>
    </row>
    <row r="3" spans="1:54">
      <c r="A3">
        <v>0</v>
      </c>
      <c r="B3" s="10">
        <v>3.98</v>
      </c>
      <c r="C3" s="11">
        <v>4.8680000000000003</v>
      </c>
      <c r="D3" s="11">
        <v>2501.2069999999999</v>
      </c>
      <c r="E3" s="11">
        <v>114.46899999999999</v>
      </c>
      <c r="F3" s="11">
        <v>42.97</v>
      </c>
      <c r="G3" s="11">
        <v>204.40700000000001</v>
      </c>
      <c r="H3" s="11">
        <v>8.7140000000000004</v>
      </c>
      <c r="I3" s="11">
        <v>4542.2619999999997</v>
      </c>
      <c r="J3" s="11">
        <v>1.224</v>
      </c>
      <c r="K3" s="11">
        <v>0.64</v>
      </c>
      <c r="L3" s="11">
        <v>21.177</v>
      </c>
      <c r="M3" s="11">
        <v>3.2010000000000001</v>
      </c>
      <c r="N3" s="15">
        <v>336.18068504219997</v>
      </c>
      <c r="O3" s="15">
        <v>0</v>
      </c>
      <c r="P3">
        <f t="shared" ref="P3:P34" si="0">B3/1000</f>
        <v>3.98E-3</v>
      </c>
      <c r="Q3">
        <f t="shared" ref="Q3:Q66" si="1">C3/1000</f>
        <v>4.8679999999999999E-3</v>
      </c>
      <c r="R3">
        <f t="shared" ref="R3:R66" si="2">D3/1000</f>
        <v>2.501207</v>
      </c>
      <c r="S3">
        <f t="shared" ref="S3:S66" si="3">E3/1000</f>
        <v>0.11446899999999999</v>
      </c>
      <c r="T3" s="22">
        <f t="shared" ref="T3:T66" si="4">F3/1000</f>
        <v>4.2970000000000001E-2</v>
      </c>
      <c r="U3">
        <f t="shared" ref="U3:U66" si="5">G3/1000</f>
        <v>0.20440700000000001</v>
      </c>
      <c r="V3" s="22">
        <f t="shared" ref="V3:V66" si="6">H3/1000</f>
        <v>8.7140000000000013E-3</v>
      </c>
      <c r="W3">
        <f t="shared" ref="W3:W66" si="7">I3/1000</f>
        <v>4.542262</v>
      </c>
      <c r="X3">
        <f t="shared" ref="X3:X66" si="8">J3/1000</f>
        <v>1.224E-3</v>
      </c>
      <c r="Y3" s="22">
        <f t="shared" ref="Y3:Y66" si="9">K3/1000</f>
        <v>6.4000000000000005E-4</v>
      </c>
      <c r="Z3" s="22">
        <f t="shared" ref="Z3:Z66" si="10">L3/1000</f>
        <v>2.1176999999999998E-2</v>
      </c>
      <c r="AA3" s="22">
        <f t="shared" ref="AA3:AA66" si="11">M3/1000</f>
        <v>3.2009999999999999E-3</v>
      </c>
      <c r="AB3">
        <f t="shared" ref="AB3:AB34" si="12">(N3/1000)*(60.08/28.09)</f>
        <v>0.71903650969510036</v>
      </c>
      <c r="AC3" s="23">
        <v>0.2545</v>
      </c>
      <c r="AD3" s="17">
        <v>2.0645000000000002</v>
      </c>
      <c r="AE3" s="17">
        <v>1.1715</v>
      </c>
      <c r="AF3" s="17">
        <v>0.29699999999999999</v>
      </c>
      <c r="AG3" s="18">
        <f t="shared" ref="AG3:AG51" si="13">P3/6.94</f>
        <v>5.7348703170028814E-4</v>
      </c>
      <c r="AH3">
        <f t="shared" ref="AH3:AH51" si="14">R3/22.99</f>
        <v>0.10879543279686821</v>
      </c>
      <c r="AI3">
        <f t="shared" ref="AI3:AI51" si="15">S3*2/24.305</f>
        <v>9.4193787286566549E-3</v>
      </c>
      <c r="AJ3">
        <f t="shared" ref="AJ3:AJ51" si="16">T3*3/26.98</f>
        <v>4.7779836916234247E-3</v>
      </c>
      <c r="AK3">
        <f t="shared" ref="AK3:AK51" si="17">U3/39.1</f>
        <v>5.227800511508951E-3</v>
      </c>
      <c r="AL3">
        <f t="shared" ref="AL3:AL51" si="18">W3*2/40.08</f>
        <v>0.22665978043912177</v>
      </c>
      <c r="AM3">
        <f t="shared" ref="AM3:AM51" si="19">X3*2/55.85</f>
        <v>4.3831692032229184E-5</v>
      </c>
      <c r="AN3">
        <f>AC3/19</f>
        <v>1.3394736842105263E-2</v>
      </c>
      <c r="AO3">
        <f t="shared" ref="AO3:AO51" si="20">AD3/35.45</f>
        <v>5.8236953455571228E-2</v>
      </c>
      <c r="AP3">
        <f t="shared" ref="AP3:AP51" si="21">AE3*2/96.06</f>
        <v>2.4391005621486571E-2</v>
      </c>
      <c r="AQ3">
        <f t="shared" ref="AQ3:AQ51" si="22">AF3/62.01</f>
        <v>4.7895500725689405E-3</v>
      </c>
      <c r="AR3">
        <f t="shared" ref="AR3:AR51" si="23">AG3+AH3+AI3+AJ3+AK3+AL3+AM3</f>
        <v>0.35549769489151151</v>
      </c>
      <c r="AS3">
        <f t="shared" ref="AS3:AS51" si="24">AN3+AO3+AP3+AQ3</f>
        <v>0.10081224599173201</v>
      </c>
      <c r="AT3">
        <f t="shared" ref="AT3:AT51" si="25">AR3-AS3</f>
        <v>0.25468544889977951</v>
      </c>
      <c r="AU3">
        <f t="shared" ref="AU3:AU51" si="26">AT3*61.01</f>
        <v>15.538359237375547</v>
      </c>
      <c r="AV3" s="20">
        <f t="shared" ref="AV3:AV51" si="27">P3+Q3+R3+S3+T3+U3+V3+W3+X3+Y3+Z3+AA3+AB3+AC3+AD3+AE3+AF3+AU3</f>
        <v>27.494014747070647</v>
      </c>
      <c r="AW3">
        <f t="shared" ref="AW3:AW51" si="28">AG3+AH3+AI3+AK3+AL3+AM3</f>
        <v>0.3507197111998881</v>
      </c>
      <c r="AX3">
        <f t="shared" ref="AX3:AX51" si="29">AO3+AP3+AQ3</f>
        <v>8.7417509149626746E-2</v>
      </c>
      <c r="AY3">
        <f t="shared" ref="AY3:AY51" si="30">AW3-AX3</f>
        <v>0.26330220205026134</v>
      </c>
      <c r="AZ3">
        <f t="shared" ref="AZ3:AZ51" si="31">AY3*61.01</f>
        <v>16.064067347086443</v>
      </c>
      <c r="BA3" s="20">
        <f t="shared" ref="BA3:BA51" si="32">P3+Q3+R3+S3+U3+W3+X3+AB3+AD3+AE3+AF3+AZ3</f>
        <v>27.688520856781544</v>
      </c>
      <c r="BB3">
        <f>O3/$A$69</f>
        <v>0</v>
      </c>
    </row>
    <row r="4" spans="1:54">
      <c r="A4">
        <v>12</v>
      </c>
      <c r="B4" s="10">
        <v>142.833</v>
      </c>
      <c r="C4" s="11">
        <v>475.84100000000001</v>
      </c>
      <c r="D4" s="11">
        <v>50416.247000000003</v>
      </c>
      <c r="E4" s="11">
        <v>673.17100000000005</v>
      </c>
      <c r="F4" s="11">
        <v>55.731000000000002</v>
      </c>
      <c r="G4" s="11">
        <v>8161.2280000000001</v>
      </c>
      <c r="H4" s="11">
        <v>16.808</v>
      </c>
      <c r="I4" s="11">
        <v>36469.025000000001</v>
      </c>
      <c r="J4" s="11">
        <v>9.9870000000000001</v>
      </c>
      <c r="K4" s="11">
        <v>39.347999999999999</v>
      </c>
      <c r="L4" s="11">
        <v>176.06800000000001</v>
      </c>
      <c r="M4" s="11">
        <v>58.558</v>
      </c>
      <c r="N4" s="15">
        <v>24715.372707177601</v>
      </c>
      <c r="O4" s="15">
        <f>A4-A3</f>
        <v>12</v>
      </c>
      <c r="P4">
        <f t="shared" si="0"/>
        <v>0.14283299999999999</v>
      </c>
      <c r="Q4">
        <f t="shared" si="1"/>
        <v>0.47584100000000001</v>
      </c>
      <c r="R4">
        <f t="shared" si="2"/>
        <v>50.416247000000006</v>
      </c>
      <c r="S4">
        <f t="shared" si="3"/>
        <v>0.67317100000000007</v>
      </c>
      <c r="T4" s="22">
        <f t="shared" si="4"/>
        <v>5.5731000000000003E-2</v>
      </c>
      <c r="U4">
        <f t="shared" si="5"/>
        <v>8.1612279999999995</v>
      </c>
      <c r="V4" s="22">
        <f t="shared" si="6"/>
        <v>1.6808E-2</v>
      </c>
      <c r="W4">
        <f t="shared" si="7"/>
        <v>36.469025000000002</v>
      </c>
      <c r="X4">
        <f t="shared" si="8"/>
        <v>9.9869999999999994E-3</v>
      </c>
      <c r="Y4" s="22">
        <f t="shared" si="9"/>
        <v>3.9348000000000001E-2</v>
      </c>
      <c r="Z4" s="22">
        <f t="shared" si="10"/>
        <v>0.176068</v>
      </c>
      <c r="AA4" s="22">
        <f t="shared" si="11"/>
        <v>5.8557999999999999E-2</v>
      </c>
      <c r="AB4">
        <f t="shared" si="12"/>
        <v>52.86221403514525</v>
      </c>
      <c r="AC4" s="23">
        <v>0.59450000000000003</v>
      </c>
      <c r="AD4" s="17">
        <v>41.373999999999995</v>
      </c>
      <c r="AE4" s="17">
        <v>12.025000000000002</v>
      </c>
      <c r="AF4" s="17">
        <v>1.2450000000000001</v>
      </c>
      <c r="AG4" s="18">
        <f t="shared" si="13"/>
        <v>2.0581123919308355E-2</v>
      </c>
      <c r="AH4">
        <f t="shared" si="14"/>
        <v>2.1929642018268818</v>
      </c>
      <c r="AI4">
        <f t="shared" si="15"/>
        <v>5.5393622711376267E-2</v>
      </c>
      <c r="AJ4">
        <f t="shared" si="16"/>
        <v>6.1969236471460347E-3</v>
      </c>
      <c r="AK4">
        <f t="shared" si="17"/>
        <v>0.2087270588235294</v>
      </c>
      <c r="AL4">
        <f t="shared" si="18"/>
        <v>1.8198116267465072</v>
      </c>
      <c r="AM4">
        <f t="shared" si="19"/>
        <v>3.5763652641002683E-4</v>
      </c>
      <c r="AN4">
        <f t="shared" ref="AN3:AN51" si="33">AC4/19</f>
        <v>3.1289473684210527E-2</v>
      </c>
      <c r="AO4">
        <f t="shared" si="20"/>
        <v>1.1671086036671365</v>
      </c>
      <c r="AP4">
        <f t="shared" si="21"/>
        <v>0.25036435561107645</v>
      </c>
      <c r="AQ4">
        <f t="shared" si="22"/>
        <v>2.0077406869859704E-2</v>
      </c>
      <c r="AR4">
        <f t="shared" si="23"/>
        <v>4.3040321942011595</v>
      </c>
      <c r="AS4">
        <f t="shared" si="24"/>
        <v>1.4688398398322831</v>
      </c>
      <c r="AT4">
        <f t="shared" si="25"/>
        <v>2.8351923543688766</v>
      </c>
      <c r="AU4">
        <f t="shared" si="26"/>
        <v>172.97508554004517</v>
      </c>
      <c r="AV4" s="20">
        <f t="shared" si="27"/>
        <v>377.77064457519043</v>
      </c>
      <c r="AW4">
        <f t="shared" si="28"/>
        <v>4.297835270554013</v>
      </c>
      <c r="AX4">
        <f t="shared" si="29"/>
        <v>1.4375503661480726</v>
      </c>
      <c r="AY4">
        <f t="shared" si="30"/>
        <v>2.8602849044059404</v>
      </c>
      <c r="AZ4">
        <f t="shared" si="31"/>
        <v>174.50598201780642</v>
      </c>
      <c r="BA4" s="20">
        <f t="shared" si="32"/>
        <v>378.36052805295168</v>
      </c>
      <c r="BB4">
        <f t="shared" ref="BB4:BB67" si="34">O4/$A$69</f>
        <v>2.2988505747126436E-2</v>
      </c>
    </row>
    <row r="5" spans="1:54">
      <c r="A5">
        <v>18</v>
      </c>
      <c r="B5" s="10">
        <v>138.315</v>
      </c>
      <c r="C5" s="11">
        <v>518.89700000000005</v>
      </c>
      <c r="D5" s="11">
        <v>49870.921999999999</v>
      </c>
      <c r="E5" s="11">
        <v>584.94299999999998</v>
      </c>
      <c r="F5" s="11">
        <v>65.067999999999998</v>
      </c>
      <c r="G5" s="11">
        <v>5796.451</v>
      </c>
      <c r="H5" s="11">
        <v>14.766</v>
      </c>
      <c r="I5" s="11">
        <v>31883.64</v>
      </c>
      <c r="J5" s="11">
        <v>6.5309999999999997</v>
      </c>
      <c r="K5" s="11">
        <v>37.936</v>
      </c>
      <c r="L5" s="11">
        <v>167.136</v>
      </c>
      <c r="M5" s="11">
        <v>74.593000000000004</v>
      </c>
      <c r="N5" s="15">
        <v>24974.595185010599</v>
      </c>
      <c r="O5" s="15">
        <f t="shared" ref="O5:O68" si="35">A5-A4</f>
        <v>6</v>
      </c>
      <c r="P5">
        <f t="shared" si="0"/>
        <v>0.13831499999999999</v>
      </c>
      <c r="Q5">
        <f t="shared" si="1"/>
        <v>0.51889700000000005</v>
      </c>
      <c r="R5">
        <f t="shared" si="2"/>
        <v>49.870922</v>
      </c>
      <c r="S5">
        <f t="shared" si="3"/>
        <v>0.58494299999999999</v>
      </c>
      <c r="T5" s="22">
        <f t="shared" si="4"/>
        <v>6.5068000000000001E-2</v>
      </c>
      <c r="U5">
        <f t="shared" si="5"/>
        <v>5.7964510000000002</v>
      </c>
      <c r="V5" s="22">
        <f t="shared" si="6"/>
        <v>1.4766E-2</v>
      </c>
      <c r="W5">
        <f t="shared" si="7"/>
        <v>31.88364</v>
      </c>
      <c r="X5">
        <f t="shared" si="8"/>
        <v>6.5309999999999995E-3</v>
      </c>
      <c r="Y5" s="22">
        <f t="shared" si="9"/>
        <v>3.7935999999999998E-2</v>
      </c>
      <c r="Z5" s="22">
        <f t="shared" si="10"/>
        <v>0.16713600000000001</v>
      </c>
      <c r="AA5" s="22">
        <f t="shared" si="11"/>
        <v>7.4593000000000007E-2</v>
      </c>
      <c r="AB5">
        <f t="shared" si="12"/>
        <v>53.416649295672364</v>
      </c>
      <c r="AC5" s="23">
        <v>0.57050000000000001</v>
      </c>
      <c r="AD5" s="17">
        <v>40.216500000000003</v>
      </c>
      <c r="AE5" s="17">
        <v>10.683</v>
      </c>
      <c r="AF5" s="17">
        <v>2.3879999999999999</v>
      </c>
      <c r="AG5" s="18">
        <f t="shared" si="13"/>
        <v>1.9930115273775213E-2</v>
      </c>
      <c r="AH5">
        <f t="shared" si="14"/>
        <v>2.1692441061331014</v>
      </c>
      <c r="AI5">
        <f t="shared" si="15"/>
        <v>4.8133552766920384E-2</v>
      </c>
      <c r="AJ5">
        <f t="shared" si="16"/>
        <v>7.2351371386212004E-3</v>
      </c>
      <c r="AK5">
        <f t="shared" si="17"/>
        <v>0.14824682864450128</v>
      </c>
      <c r="AL5">
        <f t="shared" si="18"/>
        <v>1.591</v>
      </c>
      <c r="AM5">
        <f t="shared" si="19"/>
        <v>2.3387645478961501E-4</v>
      </c>
      <c r="AN5">
        <f t="shared" si="33"/>
        <v>3.0026315789473686E-2</v>
      </c>
      <c r="AO5">
        <f t="shared" si="20"/>
        <v>1.134456981664316</v>
      </c>
      <c r="AP5">
        <f t="shared" si="21"/>
        <v>0.22242348532167394</v>
      </c>
      <c r="AQ5">
        <f t="shared" si="22"/>
        <v>3.8509917755200775E-2</v>
      </c>
      <c r="AR5">
        <f t="shared" si="23"/>
        <v>3.9840236164117093</v>
      </c>
      <c r="AS5">
        <f t="shared" si="24"/>
        <v>1.4254167005306646</v>
      </c>
      <c r="AT5">
        <f t="shared" si="25"/>
        <v>2.5586069158810449</v>
      </c>
      <c r="AU5">
        <f t="shared" si="26"/>
        <v>156.10060793790254</v>
      </c>
      <c r="AV5" s="20">
        <f t="shared" si="27"/>
        <v>352.53445523357493</v>
      </c>
      <c r="AW5">
        <f t="shared" si="28"/>
        <v>3.9767884792730883</v>
      </c>
      <c r="AX5">
        <f t="shared" si="29"/>
        <v>1.3953903847411908</v>
      </c>
      <c r="AY5">
        <f t="shared" si="30"/>
        <v>2.5813980945318975</v>
      </c>
      <c r="AZ5">
        <f t="shared" si="31"/>
        <v>157.49109774739105</v>
      </c>
      <c r="BA5" s="20">
        <f t="shared" si="32"/>
        <v>352.99494604306341</v>
      </c>
      <c r="BB5">
        <f t="shared" si="34"/>
        <v>1.1494252873563218E-2</v>
      </c>
    </row>
    <row r="6" spans="1:54">
      <c r="A6">
        <v>24</v>
      </c>
      <c r="B6" s="10">
        <v>142.375</v>
      </c>
      <c r="C6" s="11">
        <v>538.73500000000001</v>
      </c>
      <c r="D6" s="11">
        <v>53330.417999999998</v>
      </c>
      <c r="E6" s="11">
        <v>525.14400000000001</v>
      </c>
      <c r="F6" s="11">
        <v>64.754999999999995</v>
      </c>
      <c r="G6" s="11">
        <v>6472.1210000000001</v>
      </c>
      <c r="H6" s="11">
        <v>15.420999999999999</v>
      </c>
      <c r="I6" s="11">
        <v>31852.636999999999</v>
      </c>
      <c r="J6" s="11">
        <v>7.11</v>
      </c>
      <c r="K6" s="11">
        <v>40.606999999999999</v>
      </c>
      <c r="L6" s="11">
        <v>173.804</v>
      </c>
      <c r="M6" s="11">
        <v>75.581000000000003</v>
      </c>
      <c r="N6" s="15">
        <v>28028.261564917197</v>
      </c>
      <c r="O6" s="15">
        <f t="shared" si="35"/>
        <v>6</v>
      </c>
      <c r="P6">
        <f t="shared" si="0"/>
        <v>0.142375</v>
      </c>
      <c r="Q6">
        <f t="shared" si="1"/>
        <v>0.53873499999999996</v>
      </c>
      <c r="R6">
        <f t="shared" si="2"/>
        <v>53.330417999999995</v>
      </c>
      <c r="S6">
        <f t="shared" si="3"/>
        <v>0.52514400000000006</v>
      </c>
      <c r="T6" s="22">
        <f t="shared" si="4"/>
        <v>6.4754999999999993E-2</v>
      </c>
      <c r="U6">
        <f t="shared" si="5"/>
        <v>6.4721210000000005</v>
      </c>
      <c r="V6" s="22">
        <f t="shared" si="6"/>
        <v>1.5420999999999999E-2</v>
      </c>
      <c r="W6">
        <f t="shared" si="7"/>
        <v>31.852636999999998</v>
      </c>
      <c r="X6">
        <f t="shared" si="8"/>
        <v>7.11E-3</v>
      </c>
      <c r="Y6" s="22">
        <f t="shared" si="9"/>
        <v>4.0606999999999997E-2</v>
      </c>
      <c r="Z6" s="22">
        <f t="shared" si="10"/>
        <v>0.17380400000000001</v>
      </c>
      <c r="AA6" s="22">
        <f t="shared" si="11"/>
        <v>7.5581000000000009E-2</v>
      </c>
      <c r="AB6">
        <f t="shared" si="12"/>
        <v>59.947951399794412</v>
      </c>
      <c r="AC6" s="23">
        <v>0.63900000000000001</v>
      </c>
      <c r="AD6" s="17">
        <v>41.629500000000007</v>
      </c>
      <c r="AE6" s="17">
        <v>10.567000000000002</v>
      </c>
      <c r="AF6" s="17">
        <v>2.6875000000000004</v>
      </c>
      <c r="AG6" s="18">
        <f t="shared" si="13"/>
        <v>2.0515129682997117E-2</v>
      </c>
      <c r="AH6">
        <f t="shared" si="14"/>
        <v>2.3197224010439319</v>
      </c>
      <c r="AI6">
        <f t="shared" si="15"/>
        <v>4.3212836864842633E-2</v>
      </c>
      <c r="AJ6">
        <f t="shared" si="16"/>
        <v>7.2003335804299469E-3</v>
      </c>
      <c r="AK6">
        <f t="shared" si="17"/>
        <v>0.16552739130434782</v>
      </c>
      <c r="AL6">
        <f t="shared" si="18"/>
        <v>1.5894529441117764</v>
      </c>
      <c r="AM6">
        <f t="shared" si="19"/>
        <v>2.5461056401074306E-4</v>
      </c>
      <c r="AN6">
        <f t="shared" si="33"/>
        <v>3.3631578947368422E-2</v>
      </c>
      <c r="AO6">
        <f t="shared" si="20"/>
        <v>1.1743159379407617</v>
      </c>
      <c r="AP6">
        <f t="shared" si="21"/>
        <v>0.22000832812825322</v>
      </c>
      <c r="AQ6">
        <f t="shared" si="22"/>
        <v>4.3339783905821654E-2</v>
      </c>
      <c r="AR6">
        <f t="shared" si="23"/>
        <v>4.1458856471523378</v>
      </c>
      <c r="AS6">
        <f t="shared" si="24"/>
        <v>1.471295628922205</v>
      </c>
      <c r="AT6">
        <f t="shared" si="25"/>
        <v>2.6745900182301328</v>
      </c>
      <c r="AU6">
        <f t="shared" si="26"/>
        <v>163.1767370122204</v>
      </c>
      <c r="AV6" s="20">
        <f t="shared" si="27"/>
        <v>371.88639641201485</v>
      </c>
      <c r="AW6">
        <f t="shared" si="28"/>
        <v>4.1386853135719077</v>
      </c>
      <c r="AX6">
        <f t="shared" si="29"/>
        <v>1.4376640499748365</v>
      </c>
      <c r="AY6">
        <f t="shared" si="30"/>
        <v>2.7010212635970712</v>
      </c>
      <c r="AZ6">
        <f t="shared" si="31"/>
        <v>164.78930729205732</v>
      </c>
      <c r="BA6" s="20">
        <f t="shared" si="32"/>
        <v>372.48979869185172</v>
      </c>
      <c r="BB6">
        <f t="shared" si="34"/>
        <v>1.1494252873563218E-2</v>
      </c>
    </row>
    <row r="7" spans="1:54">
      <c r="A7">
        <v>36</v>
      </c>
      <c r="B7" s="10">
        <v>126.184</v>
      </c>
      <c r="C7" s="11">
        <v>548.74800000000005</v>
      </c>
      <c r="D7" s="11">
        <v>48364.23</v>
      </c>
      <c r="E7" s="11">
        <v>334.47</v>
      </c>
      <c r="F7" s="11">
        <v>65.578000000000003</v>
      </c>
      <c r="G7" s="11">
        <v>5169.2650000000003</v>
      </c>
      <c r="H7" s="11">
        <v>13.593</v>
      </c>
      <c r="I7" s="11">
        <v>26992.421999999999</v>
      </c>
      <c r="J7" s="11">
        <v>5.34</v>
      </c>
      <c r="K7" s="11">
        <v>37.729999999999997</v>
      </c>
      <c r="L7" s="11">
        <v>149.846</v>
      </c>
      <c r="M7" s="11">
        <v>53.52</v>
      </c>
      <c r="N7" s="15">
        <v>29755.400287235199</v>
      </c>
      <c r="O7" s="15">
        <f t="shared" si="35"/>
        <v>12</v>
      </c>
      <c r="P7">
        <f t="shared" si="0"/>
        <v>0.12618399999999999</v>
      </c>
      <c r="Q7">
        <f t="shared" si="1"/>
        <v>0.54874800000000001</v>
      </c>
      <c r="R7">
        <f t="shared" si="2"/>
        <v>48.364230000000006</v>
      </c>
      <c r="S7">
        <f t="shared" si="3"/>
        <v>0.33447000000000005</v>
      </c>
      <c r="T7" s="22">
        <f t="shared" si="4"/>
        <v>6.5577999999999997E-2</v>
      </c>
      <c r="U7">
        <f t="shared" si="5"/>
        <v>5.1692650000000002</v>
      </c>
      <c r="V7" s="22">
        <f t="shared" si="6"/>
        <v>1.3592999999999999E-2</v>
      </c>
      <c r="W7">
        <f t="shared" si="7"/>
        <v>26.992421999999998</v>
      </c>
      <c r="X7">
        <f t="shared" si="8"/>
        <v>5.3400000000000001E-3</v>
      </c>
      <c r="Y7" s="22">
        <f t="shared" si="9"/>
        <v>3.773E-2</v>
      </c>
      <c r="Z7" s="22">
        <f t="shared" si="10"/>
        <v>0.14984600000000001</v>
      </c>
      <c r="AA7" s="22">
        <f t="shared" si="11"/>
        <v>5.3520000000000005E-2</v>
      </c>
      <c r="AB7">
        <f t="shared" si="12"/>
        <v>63.642023825457123</v>
      </c>
      <c r="AC7" s="23">
        <v>0.65900000000000003</v>
      </c>
      <c r="AD7" s="17">
        <v>32.715499999999999</v>
      </c>
      <c r="AE7" s="17">
        <v>8.5190000000000001</v>
      </c>
      <c r="AF7" s="17">
        <v>3.6840000000000002</v>
      </c>
      <c r="AG7" s="18">
        <f t="shared" si="13"/>
        <v>1.8182132564841497E-2</v>
      </c>
      <c r="AH7">
        <f t="shared" si="14"/>
        <v>2.1037072640278387</v>
      </c>
      <c r="AI7">
        <f t="shared" si="15"/>
        <v>2.752273194815882E-2</v>
      </c>
      <c r="AJ7">
        <f t="shared" si="16"/>
        <v>7.2918458117123795E-3</v>
      </c>
      <c r="AK7">
        <f t="shared" si="17"/>
        <v>0.13220626598465474</v>
      </c>
      <c r="AL7">
        <f t="shared" si="18"/>
        <v>1.346927245508982</v>
      </c>
      <c r="AM7">
        <f t="shared" si="19"/>
        <v>1.9122649955237244E-4</v>
      </c>
      <c r="AN7">
        <f t="shared" si="33"/>
        <v>3.468421052631579E-2</v>
      </c>
      <c r="AO7">
        <f t="shared" si="20"/>
        <v>0.92286318758815222</v>
      </c>
      <c r="AP7">
        <f t="shared" si="21"/>
        <v>0.17736831147199666</v>
      </c>
      <c r="AQ7">
        <f t="shared" si="22"/>
        <v>5.9409772617319792E-2</v>
      </c>
      <c r="AR7">
        <f t="shared" si="23"/>
        <v>3.6360287123457407</v>
      </c>
      <c r="AS7">
        <f t="shared" si="24"/>
        <v>1.1943254822037843</v>
      </c>
      <c r="AT7">
        <f t="shared" si="25"/>
        <v>2.4417032301419566</v>
      </c>
      <c r="AU7">
        <f t="shared" si="26"/>
        <v>148.96831407096076</v>
      </c>
      <c r="AV7" s="20">
        <f t="shared" si="27"/>
        <v>340.04876389641788</v>
      </c>
      <c r="AW7">
        <f t="shared" si="28"/>
        <v>3.6287368665340285</v>
      </c>
      <c r="AX7">
        <f t="shared" si="29"/>
        <v>1.1596412716774687</v>
      </c>
      <c r="AY7">
        <f t="shared" si="30"/>
        <v>2.4690955948565598</v>
      </c>
      <c r="AZ7">
        <f t="shared" si="31"/>
        <v>150.63952224219872</v>
      </c>
      <c r="BA7" s="20">
        <f t="shared" si="32"/>
        <v>340.74070506765588</v>
      </c>
      <c r="BB7">
        <f t="shared" si="34"/>
        <v>2.2988505747126436E-2</v>
      </c>
    </row>
    <row r="8" spans="1:54">
      <c r="A8">
        <v>42</v>
      </c>
      <c r="B8" s="10">
        <v>130.93299999999999</v>
      </c>
      <c r="C8" s="11">
        <v>573.38599999999997</v>
      </c>
      <c r="D8" s="11">
        <v>52000.688999999998</v>
      </c>
      <c r="E8" s="11">
        <v>300.642</v>
      </c>
      <c r="F8" s="11">
        <v>50.164000000000001</v>
      </c>
      <c r="G8" s="11">
        <v>5389.625</v>
      </c>
      <c r="H8" s="11">
        <v>12.744999999999999</v>
      </c>
      <c r="I8" s="11">
        <v>27421.575000000001</v>
      </c>
      <c r="J8" s="11">
        <v>5.0789999999999997</v>
      </c>
      <c r="K8" s="11">
        <v>39.988999999999997</v>
      </c>
      <c r="L8" s="11">
        <v>150.167</v>
      </c>
      <c r="M8" s="11">
        <v>47.628999999999998</v>
      </c>
      <c r="N8" s="15">
        <v>32418.983698843498</v>
      </c>
      <c r="O8" s="15">
        <f t="shared" si="35"/>
        <v>6</v>
      </c>
      <c r="P8">
        <f t="shared" si="0"/>
        <v>0.13093299999999999</v>
      </c>
      <c r="Q8">
        <f t="shared" si="1"/>
        <v>0.57338599999999995</v>
      </c>
      <c r="R8">
        <f t="shared" si="2"/>
        <v>52.000689000000001</v>
      </c>
      <c r="S8">
        <f t="shared" si="3"/>
        <v>0.30064200000000002</v>
      </c>
      <c r="T8" s="22">
        <f t="shared" si="4"/>
        <v>5.0164E-2</v>
      </c>
      <c r="U8">
        <f t="shared" si="5"/>
        <v>5.3896249999999997</v>
      </c>
      <c r="V8" s="22">
        <f t="shared" si="6"/>
        <v>1.2744999999999999E-2</v>
      </c>
      <c r="W8">
        <f t="shared" si="7"/>
        <v>27.421575000000001</v>
      </c>
      <c r="X8">
        <f t="shared" si="8"/>
        <v>5.0789999999999993E-3</v>
      </c>
      <c r="Y8" s="22">
        <f t="shared" si="9"/>
        <v>3.9988999999999997E-2</v>
      </c>
      <c r="Z8" s="22">
        <f t="shared" si="10"/>
        <v>0.15016699999999999</v>
      </c>
      <c r="AA8" s="22">
        <f t="shared" si="11"/>
        <v>4.7628999999999998E-2</v>
      </c>
      <c r="AB8">
        <f t="shared" si="12"/>
        <v>69.339001090299647</v>
      </c>
      <c r="AC8" s="23">
        <v>0.77100000000000002</v>
      </c>
      <c r="AD8" s="17">
        <v>33.894500000000001</v>
      </c>
      <c r="AE8" s="17">
        <v>9.1965000000000003</v>
      </c>
      <c r="AF8" s="17">
        <v>3.1484999999999994</v>
      </c>
      <c r="AG8" s="18">
        <f t="shared" si="13"/>
        <v>1.8866426512968298E-2</v>
      </c>
      <c r="AH8">
        <f t="shared" si="14"/>
        <v>2.2618829491083083</v>
      </c>
      <c r="AI8">
        <f t="shared" si="15"/>
        <v>2.4739107179592677E-2</v>
      </c>
      <c r="AJ8">
        <f t="shared" si="16"/>
        <v>5.5779095626389925E-3</v>
      </c>
      <c r="AK8">
        <f t="shared" si="17"/>
        <v>0.13784207161125317</v>
      </c>
      <c r="AL8">
        <f t="shared" si="18"/>
        <v>1.3683420658682635</v>
      </c>
      <c r="AM8">
        <f t="shared" si="19"/>
        <v>1.8188003581020589E-4</v>
      </c>
      <c r="AN8">
        <f t="shared" si="33"/>
        <v>4.0578947368421055E-2</v>
      </c>
      <c r="AO8">
        <f t="shared" si="20"/>
        <v>0.95612129760225661</v>
      </c>
      <c r="AP8">
        <f t="shared" si="21"/>
        <v>0.19147407870081198</v>
      </c>
      <c r="AQ8">
        <f t="shared" si="22"/>
        <v>5.0774068698596991E-2</v>
      </c>
      <c r="AR8">
        <f t="shared" si="23"/>
        <v>3.8174324098788346</v>
      </c>
      <c r="AS8">
        <f t="shared" si="24"/>
        <v>1.2389483923700866</v>
      </c>
      <c r="AT8">
        <f t="shared" si="25"/>
        <v>2.5784840175087478</v>
      </c>
      <c r="AU8">
        <f t="shared" si="26"/>
        <v>157.31330990820871</v>
      </c>
      <c r="AV8" s="20">
        <f t="shared" si="27"/>
        <v>359.78543399850832</v>
      </c>
      <c r="AW8">
        <f t="shared" si="28"/>
        <v>3.8118545003161954</v>
      </c>
      <c r="AX8">
        <f t="shared" si="29"/>
        <v>1.1983694450016655</v>
      </c>
      <c r="AY8">
        <f t="shared" si="30"/>
        <v>2.6134850553145297</v>
      </c>
      <c r="AZ8">
        <f t="shared" si="31"/>
        <v>159.44872322473944</v>
      </c>
      <c r="BA8" s="20">
        <f t="shared" si="32"/>
        <v>360.84915331503908</v>
      </c>
      <c r="BB8">
        <f t="shared" si="34"/>
        <v>1.1494252873563218E-2</v>
      </c>
    </row>
    <row r="9" spans="1:54">
      <c r="A9">
        <v>48</v>
      </c>
      <c r="B9" s="10">
        <v>121.47199999999999</v>
      </c>
      <c r="C9" s="11">
        <v>569.57799999999997</v>
      </c>
      <c r="D9" s="11">
        <v>50306.419000000002</v>
      </c>
      <c r="E9" s="11">
        <v>236.958</v>
      </c>
      <c r="F9" s="11">
        <v>61.1</v>
      </c>
      <c r="G9" s="11">
        <v>5140.1289999999999</v>
      </c>
      <c r="H9" s="11">
        <v>10.795999999999999</v>
      </c>
      <c r="I9" s="11">
        <v>24469.222000000002</v>
      </c>
      <c r="J9" s="11">
        <v>4.8</v>
      </c>
      <c r="K9" s="11">
        <v>38.14</v>
      </c>
      <c r="L9" s="11">
        <v>133.227</v>
      </c>
      <c r="M9" s="11">
        <v>38.811999999999998</v>
      </c>
      <c r="N9" s="15">
        <v>32800.804103275797</v>
      </c>
      <c r="O9" s="15">
        <f t="shared" si="35"/>
        <v>6</v>
      </c>
      <c r="P9">
        <f t="shared" si="0"/>
        <v>0.121472</v>
      </c>
      <c r="Q9">
        <f t="shared" si="1"/>
        <v>0.56957800000000003</v>
      </c>
      <c r="R9">
        <f t="shared" si="2"/>
        <v>50.306418999999998</v>
      </c>
      <c r="S9">
        <f t="shared" si="3"/>
        <v>0.236958</v>
      </c>
      <c r="T9" s="22">
        <f t="shared" si="4"/>
        <v>6.1100000000000002E-2</v>
      </c>
      <c r="U9">
        <f t="shared" si="5"/>
        <v>5.1401289999999999</v>
      </c>
      <c r="V9" s="22">
        <f t="shared" si="6"/>
        <v>1.0796E-2</v>
      </c>
      <c r="W9">
        <f t="shared" si="7"/>
        <v>24.469222000000002</v>
      </c>
      <c r="X9">
        <f t="shared" si="8"/>
        <v>4.7999999999999996E-3</v>
      </c>
      <c r="Y9" s="22">
        <f t="shared" si="9"/>
        <v>3.814E-2</v>
      </c>
      <c r="Z9" s="22">
        <f t="shared" si="10"/>
        <v>0.13322700000000001</v>
      </c>
      <c r="AA9" s="22">
        <f t="shared" si="11"/>
        <v>3.8811999999999999E-2</v>
      </c>
      <c r="AB9">
        <f t="shared" si="12"/>
        <v>70.155653632068692</v>
      </c>
      <c r="AC9" s="23">
        <v>0.71150000000000002</v>
      </c>
      <c r="AD9" s="17">
        <v>28.603999999999999</v>
      </c>
      <c r="AE9" s="17">
        <v>8.1105</v>
      </c>
      <c r="AF9" s="17">
        <v>2.8339999999999996</v>
      </c>
      <c r="AG9" s="18">
        <f t="shared" si="13"/>
        <v>1.7503170028818443E-2</v>
      </c>
      <c r="AH9">
        <f t="shared" si="14"/>
        <v>2.1881869943453678</v>
      </c>
      <c r="AI9">
        <f t="shared" si="15"/>
        <v>1.9498703970376466E-2</v>
      </c>
      <c r="AJ9">
        <f t="shared" si="16"/>
        <v>6.793921423276502E-3</v>
      </c>
      <c r="AK9">
        <f t="shared" si="17"/>
        <v>0.13146109974424552</v>
      </c>
      <c r="AL9">
        <f t="shared" si="18"/>
        <v>1.2210190618762478</v>
      </c>
      <c r="AM9">
        <f t="shared" si="19"/>
        <v>1.7188898836168306E-4</v>
      </c>
      <c r="AN9">
        <f t="shared" si="33"/>
        <v>3.7447368421052632E-2</v>
      </c>
      <c r="AO9">
        <f t="shared" si="20"/>
        <v>0.80688293370944986</v>
      </c>
      <c r="AP9">
        <f t="shared" si="21"/>
        <v>0.16886321049344161</v>
      </c>
      <c r="AQ9">
        <f t="shared" si="22"/>
        <v>4.5702306079664565E-2</v>
      </c>
      <c r="AR9">
        <f t="shared" si="23"/>
        <v>3.5846348403766943</v>
      </c>
      <c r="AS9">
        <f t="shared" si="24"/>
        <v>1.0588958187036088</v>
      </c>
      <c r="AT9">
        <f t="shared" si="25"/>
        <v>2.5257390216730853</v>
      </c>
      <c r="AU9">
        <f t="shared" si="26"/>
        <v>154.09533771227493</v>
      </c>
      <c r="AV9" s="20">
        <f t="shared" si="27"/>
        <v>345.6416443443436</v>
      </c>
      <c r="AW9">
        <f t="shared" si="28"/>
        <v>3.5778409189534179</v>
      </c>
      <c r="AX9">
        <f t="shared" si="29"/>
        <v>1.021448450282556</v>
      </c>
      <c r="AY9">
        <f t="shared" si="30"/>
        <v>2.5563924686708619</v>
      </c>
      <c r="AZ9">
        <f t="shared" si="31"/>
        <v>155.96550451360929</v>
      </c>
      <c r="BA9" s="20">
        <f t="shared" si="32"/>
        <v>346.51823614567797</v>
      </c>
      <c r="BB9">
        <f t="shared" si="34"/>
        <v>1.1494252873563218E-2</v>
      </c>
    </row>
    <row r="10" spans="1:54">
      <c r="A10">
        <v>60</v>
      </c>
      <c r="B10" s="10">
        <v>100.52</v>
      </c>
      <c r="C10" s="11">
        <v>500.09800000000001</v>
      </c>
      <c r="D10" s="11">
        <v>44922.875</v>
      </c>
      <c r="E10" s="11">
        <v>157.828</v>
      </c>
      <c r="F10" s="11">
        <v>133.31700000000001</v>
      </c>
      <c r="G10" s="11">
        <v>4603.7920000000004</v>
      </c>
      <c r="H10" s="11">
        <v>7.2149999999999999</v>
      </c>
      <c r="I10" s="11">
        <v>17281.828000000001</v>
      </c>
      <c r="J10" s="11">
        <v>20.323</v>
      </c>
      <c r="K10" s="11">
        <v>34.561</v>
      </c>
      <c r="L10" s="11">
        <v>108.498</v>
      </c>
      <c r="M10" s="11">
        <v>26.795999999999999</v>
      </c>
      <c r="N10" s="15">
        <v>32471.973371295997</v>
      </c>
      <c r="O10" s="15">
        <f t="shared" si="35"/>
        <v>12</v>
      </c>
      <c r="P10">
        <f t="shared" si="0"/>
        <v>0.10052</v>
      </c>
      <c r="Q10">
        <f t="shared" si="1"/>
        <v>0.50009800000000004</v>
      </c>
      <c r="R10">
        <f t="shared" si="2"/>
        <v>44.922874999999998</v>
      </c>
      <c r="S10">
        <f t="shared" si="3"/>
        <v>0.157828</v>
      </c>
      <c r="T10" s="22">
        <f t="shared" si="4"/>
        <v>0.13331700000000002</v>
      </c>
      <c r="U10">
        <f t="shared" si="5"/>
        <v>4.6037920000000003</v>
      </c>
      <c r="V10" s="22">
        <f t="shared" si="6"/>
        <v>7.2150000000000001E-3</v>
      </c>
      <c r="W10">
        <f t="shared" si="7"/>
        <v>17.281828000000001</v>
      </c>
      <c r="X10">
        <f t="shared" si="8"/>
        <v>2.0323000000000001E-2</v>
      </c>
      <c r="Y10" s="22">
        <f t="shared" si="9"/>
        <v>3.4561000000000001E-2</v>
      </c>
      <c r="Z10" s="22">
        <f t="shared" si="10"/>
        <v>0.10849800000000001</v>
      </c>
      <c r="AA10" s="22">
        <f t="shared" si="11"/>
        <v>2.6796E-2</v>
      </c>
      <c r="AB10">
        <f t="shared" si="12"/>
        <v>69.452337491899726</v>
      </c>
      <c r="AC10" s="23">
        <v>0.81350000000000011</v>
      </c>
      <c r="AD10" s="17">
        <v>20</v>
      </c>
      <c r="AE10" s="17">
        <v>6.34</v>
      </c>
      <c r="AF10" s="17">
        <v>0.95</v>
      </c>
      <c r="AG10" s="18">
        <f t="shared" si="13"/>
        <v>1.448414985590778E-2</v>
      </c>
      <c r="AH10">
        <f t="shared" si="14"/>
        <v>1.9540180513266638</v>
      </c>
      <c r="AI10">
        <f t="shared" si="15"/>
        <v>1.2987286566550092E-2</v>
      </c>
      <c r="AJ10">
        <f t="shared" si="16"/>
        <v>1.4823980726464049E-2</v>
      </c>
      <c r="AK10">
        <f t="shared" si="17"/>
        <v>0.11774404092071612</v>
      </c>
      <c r="AL10">
        <f t="shared" si="18"/>
        <v>0.86236666666666673</v>
      </c>
      <c r="AM10">
        <f t="shared" si="19"/>
        <v>7.2777081468218443E-4</v>
      </c>
      <c r="AN10">
        <f t="shared" si="33"/>
        <v>4.2815789473684217E-2</v>
      </c>
      <c r="AO10">
        <f t="shared" si="20"/>
        <v>0.56417489421720723</v>
      </c>
      <c r="AP10">
        <f t="shared" si="21"/>
        <v>0.13200083281282532</v>
      </c>
      <c r="AQ10">
        <f t="shared" si="22"/>
        <v>1.53201096597323E-2</v>
      </c>
      <c r="AR10">
        <f t="shared" si="23"/>
        <v>2.9771519468776506</v>
      </c>
      <c r="AS10">
        <f t="shared" si="24"/>
        <v>0.75431162616344916</v>
      </c>
      <c r="AT10">
        <f t="shared" si="25"/>
        <v>2.2228403207142016</v>
      </c>
      <c r="AU10">
        <f t="shared" si="26"/>
        <v>135.61548796677343</v>
      </c>
      <c r="AV10" s="20">
        <f t="shared" si="27"/>
        <v>301.06897645867315</v>
      </c>
      <c r="AW10">
        <f t="shared" si="28"/>
        <v>2.9623279661511872</v>
      </c>
      <c r="AX10">
        <f t="shared" si="29"/>
        <v>0.7114958366897649</v>
      </c>
      <c r="AY10">
        <f t="shared" si="30"/>
        <v>2.2508321294614224</v>
      </c>
      <c r="AZ10">
        <f t="shared" si="31"/>
        <v>137.32326821844137</v>
      </c>
      <c r="BA10" s="20">
        <f t="shared" si="32"/>
        <v>301.65286971034107</v>
      </c>
      <c r="BB10">
        <f t="shared" si="34"/>
        <v>2.2988505747126436E-2</v>
      </c>
    </row>
    <row r="11" spans="1:54">
      <c r="A11">
        <v>66</v>
      </c>
      <c r="B11" s="10">
        <v>93.954999999999998</v>
      </c>
      <c r="C11" s="11">
        <v>488.928</v>
      </c>
      <c r="D11" s="11">
        <v>42463.504000000001</v>
      </c>
      <c r="E11" s="11">
        <v>128.42699999999999</v>
      </c>
      <c r="F11" s="11">
        <v>169.61500000000001</v>
      </c>
      <c r="G11" s="11">
        <v>4475.8059999999996</v>
      </c>
      <c r="H11" s="11">
        <v>6.0350000000000001</v>
      </c>
      <c r="I11" s="11">
        <v>13896.55</v>
      </c>
      <c r="J11" s="11">
        <v>27.35</v>
      </c>
      <c r="K11" s="11">
        <v>33.268999999999998</v>
      </c>
      <c r="L11" s="11">
        <v>97.847999999999999</v>
      </c>
      <c r="M11" s="11">
        <v>21.396000000000001</v>
      </c>
      <c r="N11" s="15">
        <v>32438.644692685601</v>
      </c>
      <c r="O11" s="15">
        <f t="shared" si="35"/>
        <v>6</v>
      </c>
      <c r="P11">
        <f t="shared" si="0"/>
        <v>9.3954999999999997E-2</v>
      </c>
      <c r="Q11">
        <f t="shared" si="1"/>
        <v>0.48892799999999997</v>
      </c>
      <c r="R11">
        <f t="shared" si="2"/>
        <v>42.463504</v>
      </c>
      <c r="S11">
        <f t="shared" si="3"/>
        <v>0.12842699999999999</v>
      </c>
      <c r="T11" s="22">
        <f t="shared" si="4"/>
        <v>0.16961500000000002</v>
      </c>
      <c r="U11">
        <f t="shared" si="5"/>
        <v>4.4758059999999995</v>
      </c>
      <c r="V11" s="22">
        <f t="shared" si="6"/>
        <v>6.0350000000000004E-3</v>
      </c>
      <c r="W11">
        <f t="shared" si="7"/>
        <v>13.89655</v>
      </c>
      <c r="X11">
        <f t="shared" si="8"/>
        <v>2.7350000000000003E-2</v>
      </c>
      <c r="Y11" s="22">
        <f t="shared" si="9"/>
        <v>3.3269E-2</v>
      </c>
      <c r="Z11" s="22">
        <f t="shared" si="10"/>
        <v>9.7848000000000004E-2</v>
      </c>
      <c r="AA11" s="22">
        <f t="shared" si="11"/>
        <v>2.1396000000000002E-2</v>
      </c>
      <c r="AB11">
        <f t="shared" si="12"/>
        <v>69.381052799450003</v>
      </c>
      <c r="AC11" s="23">
        <v>0.89949999999999997</v>
      </c>
      <c r="AD11" s="17">
        <v>18.886500000000002</v>
      </c>
      <c r="AE11" s="17">
        <v>6.6989999999999998</v>
      </c>
      <c r="AF11" s="17">
        <v>3.8569999999999998</v>
      </c>
      <c r="AG11" s="18">
        <f t="shared" si="13"/>
        <v>1.3538184438040345E-2</v>
      </c>
      <c r="AH11">
        <f t="shared" si="14"/>
        <v>1.8470423662461941</v>
      </c>
      <c r="AI11">
        <f t="shared" si="15"/>
        <v>1.0567948981691009E-2</v>
      </c>
      <c r="AJ11">
        <f t="shared" si="16"/>
        <v>1.8860081541882876E-2</v>
      </c>
      <c r="AK11">
        <f t="shared" si="17"/>
        <v>0.11447074168797952</v>
      </c>
      <c r="AL11">
        <f t="shared" si="18"/>
        <v>0.69344061876247509</v>
      </c>
      <c r="AM11">
        <f t="shared" si="19"/>
        <v>9.7940913160250677E-4</v>
      </c>
      <c r="AN11">
        <f t="shared" si="33"/>
        <v>4.7342105263157894E-2</v>
      </c>
      <c r="AO11">
        <f t="shared" si="20"/>
        <v>0.5327644569816643</v>
      </c>
      <c r="AP11">
        <f t="shared" si="21"/>
        <v>0.13947532792004996</v>
      </c>
      <c r="AQ11">
        <f t="shared" si="22"/>
        <v>6.2199645218513143E-2</v>
      </c>
      <c r="AR11">
        <f t="shared" si="23"/>
        <v>2.6988993507898655</v>
      </c>
      <c r="AS11">
        <f t="shared" si="24"/>
        <v>0.78178153538338524</v>
      </c>
      <c r="AT11">
        <f t="shared" si="25"/>
        <v>1.9171178154064803</v>
      </c>
      <c r="AU11">
        <f t="shared" si="26"/>
        <v>116.96335791794935</v>
      </c>
      <c r="AV11" s="20">
        <f t="shared" si="27"/>
        <v>278.58909371739935</v>
      </c>
      <c r="AW11">
        <f t="shared" si="28"/>
        <v>2.6800392692479829</v>
      </c>
      <c r="AX11">
        <f t="shared" si="29"/>
        <v>0.7344394301202275</v>
      </c>
      <c r="AY11">
        <f t="shared" si="30"/>
        <v>1.9455998391277554</v>
      </c>
      <c r="AZ11">
        <f t="shared" si="31"/>
        <v>118.70104618518435</v>
      </c>
      <c r="BA11" s="20">
        <f t="shared" si="32"/>
        <v>279.0991189846344</v>
      </c>
      <c r="BB11">
        <f t="shared" si="34"/>
        <v>1.1494252873563218E-2</v>
      </c>
    </row>
    <row r="12" spans="1:54">
      <c r="A12">
        <v>72</v>
      </c>
      <c r="B12" s="10">
        <v>86.531999999999996</v>
      </c>
      <c r="C12" s="11">
        <v>454.565</v>
      </c>
      <c r="D12" s="11">
        <v>40263.883999999998</v>
      </c>
      <c r="E12" s="11">
        <v>107.624</v>
      </c>
      <c r="F12" s="11">
        <v>243.38200000000001</v>
      </c>
      <c r="G12" s="11">
        <v>4210.7969999999996</v>
      </c>
      <c r="H12" s="11">
        <v>4.9729999999999999</v>
      </c>
      <c r="I12" s="11">
        <v>12475.392</v>
      </c>
      <c r="J12" s="11">
        <v>33.316000000000003</v>
      </c>
      <c r="K12" s="11">
        <v>31.597999999999999</v>
      </c>
      <c r="L12" s="11">
        <v>88.251999999999995</v>
      </c>
      <c r="M12" s="11">
        <v>15.337</v>
      </c>
      <c r="N12" s="15">
        <v>31759.545981715197</v>
      </c>
      <c r="O12" s="15">
        <f t="shared" si="35"/>
        <v>6</v>
      </c>
      <c r="P12">
        <f t="shared" si="0"/>
        <v>8.6531999999999998E-2</v>
      </c>
      <c r="Q12">
        <f t="shared" si="1"/>
        <v>0.454565</v>
      </c>
      <c r="R12">
        <f t="shared" si="2"/>
        <v>40.263883999999997</v>
      </c>
      <c r="S12">
        <f t="shared" si="3"/>
        <v>0.107624</v>
      </c>
      <c r="T12" s="22">
        <f t="shared" si="4"/>
        <v>0.24338200000000001</v>
      </c>
      <c r="U12">
        <f t="shared" si="5"/>
        <v>4.2107969999999995</v>
      </c>
      <c r="V12" s="22">
        <f t="shared" si="6"/>
        <v>4.973E-3</v>
      </c>
      <c r="W12">
        <f t="shared" si="7"/>
        <v>12.475391999999999</v>
      </c>
      <c r="X12">
        <f t="shared" si="8"/>
        <v>3.3316000000000005E-2</v>
      </c>
      <c r="Y12" s="22">
        <f t="shared" si="9"/>
        <v>3.1598000000000001E-2</v>
      </c>
      <c r="Z12" s="22">
        <f t="shared" si="10"/>
        <v>8.8251999999999997E-2</v>
      </c>
      <c r="AA12" s="22">
        <f t="shared" si="11"/>
        <v>1.5337E-2</v>
      </c>
      <c r="AB12">
        <f t="shared" si="12"/>
        <v>67.928569689620815</v>
      </c>
      <c r="AC12" s="23">
        <v>0.89849999999999997</v>
      </c>
      <c r="AD12" s="17">
        <v>16.255500000000001</v>
      </c>
      <c r="AE12" s="17">
        <v>6.3155000000000001</v>
      </c>
      <c r="AF12" s="17">
        <v>4.3390000000000004</v>
      </c>
      <c r="AG12" s="18">
        <f t="shared" si="13"/>
        <v>1.2468587896253601E-2</v>
      </c>
      <c r="AH12">
        <f t="shared" si="14"/>
        <v>1.7513651152675076</v>
      </c>
      <c r="AI12">
        <f t="shared" si="15"/>
        <v>8.8561201398889115E-3</v>
      </c>
      <c r="AJ12">
        <f t="shared" si="16"/>
        <v>2.7062490733876947E-2</v>
      </c>
      <c r="AK12">
        <f t="shared" si="17"/>
        <v>0.10769301790281328</v>
      </c>
      <c r="AL12">
        <f t="shared" si="18"/>
        <v>0.62252455089820358</v>
      </c>
      <c r="AM12">
        <f t="shared" si="19"/>
        <v>1.1930528200537155E-3</v>
      </c>
      <c r="AN12">
        <f t="shared" si="33"/>
        <v>4.7289473684210527E-2</v>
      </c>
      <c r="AO12">
        <f t="shared" si="20"/>
        <v>0.45854724964739069</v>
      </c>
      <c r="AP12">
        <f t="shared" si="21"/>
        <v>0.13149073495731833</v>
      </c>
      <c r="AQ12">
        <f t="shared" si="22"/>
        <v>6.9972585066924692E-2</v>
      </c>
      <c r="AR12">
        <f t="shared" si="23"/>
        <v>2.5311629356585978</v>
      </c>
      <c r="AS12">
        <f t="shared" si="24"/>
        <v>0.70730004335584429</v>
      </c>
      <c r="AT12">
        <f t="shared" si="25"/>
        <v>1.8238628923027536</v>
      </c>
      <c r="AU12">
        <f t="shared" si="26"/>
        <v>111.27387505939099</v>
      </c>
      <c r="AV12" s="20">
        <f t="shared" si="27"/>
        <v>265.02659674901179</v>
      </c>
      <c r="AW12">
        <f t="shared" si="28"/>
        <v>2.5041004449247208</v>
      </c>
      <c r="AX12">
        <f t="shared" si="29"/>
        <v>0.66001056967163374</v>
      </c>
      <c r="AY12">
        <f t="shared" si="30"/>
        <v>1.8440898752530872</v>
      </c>
      <c r="AZ12">
        <f t="shared" si="31"/>
        <v>112.50792328919084</v>
      </c>
      <c r="BA12" s="20">
        <f t="shared" si="32"/>
        <v>264.97860297881164</v>
      </c>
      <c r="BB12">
        <f t="shared" si="34"/>
        <v>1.1494252873563218E-2</v>
      </c>
    </row>
    <row r="13" spans="1:54">
      <c r="A13">
        <v>84</v>
      </c>
      <c r="B13" s="10">
        <v>76.545000000000002</v>
      </c>
      <c r="C13" s="11">
        <v>402.37900000000002</v>
      </c>
      <c r="D13" s="11">
        <v>37195.913</v>
      </c>
      <c r="E13" s="11">
        <v>73.263999999999996</v>
      </c>
      <c r="F13" s="11">
        <v>758.55600000000004</v>
      </c>
      <c r="G13" s="11">
        <v>3995.674</v>
      </c>
      <c r="H13" s="11">
        <v>3.214</v>
      </c>
      <c r="I13" s="11">
        <v>11388.186</v>
      </c>
      <c r="J13" s="11">
        <v>31.021999999999998</v>
      </c>
      <c r="K13" s="11">
        <v>29.491</v>
      </c>
      <c r="L13" s="11">
        <v>72.343000000000004</v>
      </c>
      <c r="M13" s="11">
        <v>8.0190000000000001</v>
      </c>
      <c r="N13" s="15">
        <v>30780.382274319996</v>
      </c>
      <c r="O13" s="15">
        <f t="shared" si="35"/>
        <v>12</v>
      </c>
      <c r="P13">
        <f t="shared" si="0"/>
        <v>7.6545000000000002E-2</v>
      </c>
      <c r="Q13">
        <f t="shared" si="1"/>
        <v>0.40237900000000004</v>
      </c>
      <c r="R13">
        <f t="shared" si="2"/>
        <v>37.195912999999997</v>
      </c>
      <c r="S13">
        <f t="shared" si="3"/>
        <v>7.3263999999999996E-2</v>
      </c>
      <c r="T13" s="22">
        <f t="shared" si="4"/>
        <v>0.75855600000000001</v>
      </c>
      <c r="U13">
        <f t="shared" si="5"/>
        <v>3.9956740000000002</v>
      </c>
      <c r="V13" s="22">
        <f t="shared" si="6"/>
        <v>3.2139999999999998E-3</v>
      </c>
      <c r="W13">
        <f t="shared" si="7"/>
        <v>11.388185999999999</v>
      </c>
      <c r="X13">
        <f t="shared" si="8"/>
        <v>3.1021999999999997E-2</v>
      </c>
      <c r="Y13" s="22">
        <f t="shared" si="9"/>
        <v>2.9491E-2</v>
      </c>
      <c r="Z13" s="22">
        <f t="shared" si="10"/>
        <v>7.2343000000000005E-2</v>
      </c>
      <c r="AA13" s="22">
        <f t="shared" si="11"/>
        <v>8.0190000000000001E-3</v>
      </c>
      <c r="AB13">
        <f t="shared" si="12"/>
        <v>65.834295729481852</v>
      </c>
      <c r="AC13" s="23">
        <v>0.96250000000000002</v>
      </c>
      <c r="AD13" s="17">
        <v>12.8065</v>
      </c>
      <c r="AE13" s="17">
        <v>5.3374999999999995</v>
      </c>
      <c r="AF13" s="17">
        <v>1.5415000000000001</v>
      </c>
      <c r="AG13" s="18">
        <f t="shared" si="13"/>
        <v>1.1029538904899135E-2</v>
      </c>
      <c r="AH13">
        <f t="shared" si="14"/>
        <v>1.617917050891692</v>
      </c>
      <c r="AI13">
        <f t="shared" si="15"/>
        <v>6.0287183707056161E-3</v>
      </c>
      <c r="AJ13">
        <f t="shared" si="16"/>
        <v>8.4346478873239442E-2</v>
      </c>
      <c r="AK13">
        <f t="shared" si="17"/>
        <v>0.10219115089514066</v>
      </c>
      <c r="AL13">
        <f t="shared" si="18"/>
        <v>0.568272754491018</v>
      </c>
      <c r="AM13">
        <f t="shared" si="19"/>
        <v>1.1109042076991942E-3</v>
      </c>
      <c r="AN13">
        <f t="shared" si="33"/>
        <v>5.0657894736842103E-2</v>
      </c>
      <c r="AO13">
        <f t="shared" si="20"/>
        <v>0.36125528913963323</v>
      </c>
      <c r="AP13">
        <f t="shared" si="21"/>
        <v>0.11112846137830522</v>
      </c>
      <c r="AQ13">
        <f t="shared" si="22"/>
        <v>2.4858893726818258E-2</v>
      </c>
      <c r="AR13">
        <f t="shared" si="23"/>
        <v>2.390896596634394</v>
      </c>
      <c r="AS13">
        <f t="shared" si="24"/>
        <v>0.54790053898159885</v>
      </c>
      <c r="AT13">
        <f t="shared" si="25"/>
        <v>1.8429960576527953</v>
      </c>
      <c r="AU13">
        <f t="shared" si="26"/>
        <v>112.44118947739703</v>
      </c>
      <c r="AV13" s="20">
        <f t="shared" si="27"/>
        <v>252.95809120687892</v>
      </c>
      <c r="AW13">
        <f t="shared" si="28"/>
        <v>2.3065501177611547</v>
      </c>
      <c r="AX13">
        <f t="shared" si="29"/>
        <v>0.49724264424475673</v>
      </c>
      <c r="AY13">
        <f t="shared" si="30"/>
        <v>1.8093074735163981</v>
      </c>
      <c r="AZ13">
        <f t="shared" si="31"/>
        <v>110.38584895923545</v>
      </c>
      <c r="BA13" s="20">
        <f t="shared" si="32"/>
        <v>249.0686276887173</v>
      </c>
      <c r="BB13">
        <f t="shared" si="34"/>
        <v>2.2988505747126436E-2</v>
      </c>
    </row>
    <row r="14" spans="1:54">
      <c r="A14">
        <v>90</v>
      </c>
      <c r="B14" s="10">
        <v>66.540999999999997</v>
      </c>
      <c r="C14" s="11">
        <v>365.49599999999998</v>
      </c>
      <c r="D14" s="11">
        <v>32734.054</v>
      </c>
      <c r="E14" s="11">
        <v>60.265000000000001</v>
      </c>
      <c r="F14" s="11">
        <v>993.09799999999996</v>
      </c>
      <c r="G14" s="11">
        <v>3790.252</v>
      </c>
      <c r="H14" s="11">
        <v>2.6280000000000001</v>
      </c>
      <c r="I14" s="11">
        <v>10045.346</v>
      </c>
      <c r="J14" s="11">
        <v>25.492000000000001</v>
      </c>
      <c r="K14" s="11">
        <v>27.274000000000001</v>
      </c>
      <c r="L14" s="11">
        <v>62.58</v>
      </c>
      <c r="M14" s="11">
        <v>5.39</v>
      </c>
      <c r="N14" s="15">
        <v>29444.991230459997</v>
      </c>
      <c r="O14" s="15">
        <f t="shared" si="35"/>
        <v>6</v>
      </c>
      <c r="P14">
        <f t="shared" si="0"/>
        <v>6.6541000000000003E-2</v>
      </c>
      <c r="Q14">
        <f t="shared" si="1"/>
        <v>0.36549599999999999</v>
      </c>
      <c r="R14">
        <f t="shared" si="2"/>
        <v>32.734054</v>
      </c>
      <c r="S14">
        <f t="shared" si="3"/>
        <v>6.0264999999999999E-2</v>
      </c>
      <c r="T14" s="22">
        <f t="shared" si="4"/>
        <v>0.99309799999999993</v>
      </c>
      <c r="U14">
        <f t="shared" si="5"/>
        <v>3.7902519999999997</v>
      </c>
      <c r="V14" s="22">
        <f t="shared" si="6"/>
        <v>2.6280000000000001E-3</v>
      </c>
      <c r="W14">
        <f t="shared" si="7"/>
        <v>10.045346</v>
      </c>
      <c r="X14">
        <f t="shared" si="8"/>
        <v>2.5492000000000001E-2</v>
      </c>
      <c r="Y14" s="22">
        <f t="shared" si="9"/>
        <v>2.7274E-2</v>
      </c>
      <c r="Z14" s="22">
        <f t="shared" si="10"/>
        <v>6.2579999999999997E-2</v>
      </c>
      <c r="AA14" s="22">
        <f t="shared" si="11"/>
        <v>5.3899999999999998E-3</v>
      </c>
      <c r="AB14">
        <f t="shared" si="12"/>
        <v>62.978108690852132</v>
      </c>
      <c r="AC14" s="23">
        <v>0.77149999999999996</v>
      </c>
      <c r="AD14" s="17">
        <v>10.526</v>
      </c>
      <c r="AE14" s="17">
        <v>4.3040000000000003</v>
      </c>
      <c r="AF14" s="17">
        <v>4.5169999999999995</v>
      </c>
      <c r="AG14" s="18">
        <f t="shared" si="13"/>
        <v>9.5880403458213255E-3</v>
      </c>
      <c r="AH14">
        <f t="shared" si="14"/>
        <v>1.4238387994780339</v>
      </c>
      <c r="AI14">
        <f t="shared" si="15"/>
        <v>4.9590619214153467E-3</v>
      </c>
      <c r="AJ14">
        <f t="shared" si="16"/>
        <v>0.11042601927353594</v>
      </c>
      <c r="AK14">
        <f t="shared" si="17"/>
        <v>9.6937391304347822E-2</v>
      </c>
      <c r="AL14">
        <f t="shared" si="18"/>
        <v>0.50126477045908191</v>
      </c>
      <c r="AM14">
        <f t="shared" si="19"/>
        <v>9.1287376902417184E-4</v>
      </c>
      <c r="AN14">
        <f t="shared" si="33"/>
        <v>4.0605263157894735E-2</v>
      </c>
      <c r="AO14">
        <f t="shared" si="20"/>
        <v>0.29692524682651616</v>
      </c>
      <c r="AP14">
        <f t="shared" si="21"/>
        <v>8.9610660004164067E-2</v>
      </c>
      <c r="AQ14">
        <f t="shared" si="22"/>
        <v>7.2843089824221899E-2</v>
      </c>
      <c r="AR14">
        <f t="shared" si="23"/>
        <v>2.1479269565512604</v>
      </c>
      <c r="AS14">
        <f t="shared" si="24"/>
        <v>0.49998425981279687</v>
      </c>
      <c r="AT14">
        <f t="shared" si="25"/>
        <v>1.6479426967384636</v>
      </c>
      <c r="AU14">
        <f t="shared" si="26"/>
        <v>100.54098392801366</v>
      </c>
      <c r="AV14" s="20">
        <f t="shared" si="27"/>
        <v>231.81600861886579</v>
      </c>
      <c r="AW14">
        <f t="shared" si="28"/>
        <v>2.0375009372777244</v>
      </c>
      <c r="AX14">
        <f t="shared" si="29"/>
        <v>0.45937899665490212</v>
      </c>
      <c r="AY14">
        <f t="shared" si="30"/>
        <v>1.5781219406228222</v>
      </c>
      <c r="AZ14">
        <f t="shared" si="31"/>
        <v>96.281219597398376</v>
      </c>
      <c r="BA14" s="20">
        <f t="shared" si="32"/>
        <v>225.69377428825052</v>
      </c>
      <c r="BB14">
        <f t="shared" si="34"/>
        <v>1.1494252873563218E-2</v>
      </c>
    </row>
    <row r="15" spans="1:54">
      <c r="A15">
        <v>96</v>
      </c>
      <c r="B15" s="10">
        <v>67.587999999999994</v>
      </c>
      <c r="C15" s="11">
        <v>365.28199999999998</v>
      </c>
      <c r="D15" s="11">
        <v>34468.837</v>
      </c>
      <c r="E15" s="11">
        <v>60.466000000000001</v>
      </c>
      <c r="F15" s="11">
        <v>1371.702</v>
      </c>
      <c r="G15" s="11">
        <v>3709.98</v>
      </c>
      <c r="H15" s="11">
        <v>2.3079999999999998</v>
      </c>
      <c r="I15" s="11">
        <v>9958.277</v>
      </c>
      <c r="J15" s="11">
        <v>24.821999999999999</v>
      </c>
      <c r="K15" s="11">
        <v>27.683</v>
      </c>
      <c r="L15" s="11">
        <v>59.558999999999997</v>
      </c>
      <c r="M15" s="11">
        <v>3.95</v>
      </c>
      <c r="N15" s="15">
        <v>30079.800840226901</v>
      </c>
      <c r="O15" s="15">
        <f t="shared" si="35"/>
        <v>6</v>
      </c>
      <c r="P15">
        <f t="shared" si="0"/>
        <v>6.7587999999999995E-2</v>
      </c>
      <c r="Q15">
        <f t="shared" si="1"/>
        <v>0.365282</v>
      </c>
      <c r="R15">
        <f t="shared" si="2"/>
        <v>34.468837000000001</v>
      </c>
      <c r="S15">
        <f t="shared" si="3"/>
        <v>6.0465999999999999E-2</v>
      </c>
      <c r="T15" s="22">
        <f t="shared" si="4"/>
        <v>1.371702</v>
      </c>
      <c r="U15">
        <f t="shared" si="5"/>
        <v>3.7099799999999998</v>
      </c>
      <c r="V15" s="22">
        <f t="shared" si="6"/>
        <v>2.3079999999999997E-3</v>
      </c>
      <c r="W15">
        <f t="shared" si="7"/>
        <v>9.9582770000000007</v>
      </c>
      <c r="X15">
        <f t="shared" si="8"/>
        <v>2.4822E-2</v>
      </c>
      <c r="Y15" s="22">
        <f t="shared" si="9"/>
        <v>2.7682999999999999E-2</v>
      </c>
      <c r="Z15" s="22">
        <f t="shared" si="10"/>
        <v>5.9559000000000001E-2</v>
      </c>
      <c r="AA15" s="22">
        <f t="shared" si="11"/>
        <v>3.9500000000000004E-3</v>
      </c>
      <c r="AB15">
        <f t="shared" si="12"/>
        <v>64.335864524059531</v>
      </c>
      <c r="AC15" s="23">
        <v>0.96500000000000008</v>
      </c>
      <c r="AD15" s="17">
        <v>9.6354999999999986</v>
      </c>
      <c r="AE15" s="17">
        <v>3.8539999999999996</v>
      </c>
      <c r="AF15" s="17">
        <v>0.17</v>
      </c>
      <c r="AG15" s="18">
        <f t="shared" si="13"/>
        <v>9.7389048991354463E-3</v>
      </c>
      <c r="AH15">
        <f t="shared" si="14"/>
        <v>1.4992969551979123</v>
      </c>
      <c r="AI15">
        <f t="shared" si="15"/>
        <v>4.9756017280394981E-3</v>
      </c>
      <c r="AJ15">
        <f t="shared" si="16"/>
        <v>0.152524314306894</v>
      </c>
      <c r="AK15">
        <f t="shared" si="17"/>
        <v>9.4884398976982087E-2</v>
      </c>
      <c r="AL15">
        <f t="shared" si="18"/>
        <v>0.49692000998003999</v>
      </c>
      <c r="AM15">
        <f t="shared" si="19"/>
        <v>8.888809310653536E-4</v>
      </c>
      <c r="AN15">
        <f t="shared" si="33"/>
        <v>5.078947368421053E-2</v>
      </c>
      <c r="AO15">
        <f t="shared" si="20"/>
        <v>0.27180535966149499</v>
      </c>
      <c r="AP15">
        <f t="shared" si="21"/>
        <v>8.0241515719342071E-2</v>
      </c>
      <c r="AQ15">
        <f t="shared" si="22"/>
        <v>2.7414933075310438E-3</v>
      </c>
      <c r="AR15">
        <f t="shared" si="23"/>
        <v>2.2592290660200685</v>
      </c>
      <c r="AS15">
        <f t="shared" si="24"/>
        <v>0.40557784237257866</v>
      </c>
      <c r="AT15">
        <f t="shared" si="25"/>
        <v>1.8536512236474898</v>
      </c>
      <c r="AU15">
        <f t="shared" si="26"/>
        <v>113.09126115473335</v>
      </c>
      <c r="AV15" s="20">
        <f t="shared" si="27"/>
        <v>242.1720796787929</v>
      </c>
      <c r="AW15">
        <f t="shared" si="28"/>
        <v>2.1067047517131745</v>
      </c>
      <c r="AX15">
        <f t="shared" si="29"/>
        <v>0.35478836868836811</v>
      </c>
      <c r="AY15">
        <f t="shared" si="30"/>
        <v>1.7519163830248063</v>
      </c>
      <c r="AZ15">
        <f t="shared" si="31"/>
        <v>106.88441852834343</v>
      </c>
      <c r="BA15" s="20">
        <f t="shared" si="32"/>
        <v>233.53503505240297</v>
      </c>
      <c r="BB15">
        <f t="shared" si="34"/>
        <v>1.1494252873563218E-2</v>
      </c>
    </row>
    <row r="16" spans="1:54">
      <c r="A16">
        <v>108</v>
      </c>
      <c r="B16" s="10">
        <v>59.786999999999999</v>
      </c>
      <c r="C16" s="11">
        <v>320.97199999999998</v>
      </c>
      <c r="D16" s="11">
        <v>30657.289000000001</v>
      </c>
      <c r="E16" s="11">
        <v>49.735999999999997</v>
      </c>
      <c r="F16" s="11">
        <v>1893.1079999999999</v>
      </c>
      <c r="G16" s="11">
        <v>3410.8919999999998</v>
      </c>
      <c r="H16" s="11">
        <v>1.6140000000000001</v>
      </c>
      <c r="I16" s="11">
        <v>8878.3119999999999</v>
      </c>
      <c r="J16" s="11">
        <v>19.326000000000001</v>
      </c>
      <c r="K16" s="11">
        <v>25.780999999999999</v>
      </c>
      <c r="L16" s="11">
        <v>49.448</v>
      </c>
      <c r="M16" s="11">
        <v>1.948</v>
      </c>
      <c r="N16" s="15">
        <v>29816.463139577998</v>
      </c>
      <c r="O16" s="15">
        <f t="shared" si="35"/>
        <v>12</v>
      </c>
      <c r="P16">
        <f t="shared" si="0"/>
        <v>5.9787E-2</v>
      </c>
      <c r="Q16">
        <f t="shared" si="1"/>
        <v>0.32097199999999998</v>
      </c>
      <c r="R16">
        <f t="shared" si="2"/>
        <v>30.657289000000002</v>
      </c>
      <c r="S16">
        <f t="shared" si="3"/>
        <v>4.9735999999999995E-2</v>
      </c>
      <c r="T16" s="22">
        <f t="shared" si="4"/>
        <v>1.893108</v>
      </c>
      <c r="U16">
        <f t="shared" si="5"/>
        <v>3.410892</v>
      </c>
      <c r="V16" s="22">
        <f t="shared" si="6"/>
        <v>1.6140000000000002E-3</v>
      </c>
      <c r="W16">
        <f t="shared" si="7"/>
        <v>8.8783119999999993</v>
      </c>
      <c r="X16">
        <f t="shared" si="8"/>
        <v>1.9325999999999999E-2</v>
      </c>
      <c r="Y16" s="22">
        <f t="shared" si="9"/>
        <v>2.5780999999999998E-2</v>
      </c>
      <c r="Z16" s="22">
        <f t="shared" si="10"/>
        <v>4.9447999999999999E-2</v>
      </c>
      <c r="AA16" s="22">
        <f t="shared" si="11"/>
        <v>1.9479999999999999E-3</v>
      </c>
      <c r="AB16">
        <f t="shared" si="12"/>
        <v>63.772627462650263</v>
      </c>
      <c r="AC16" s="23">
        <v>0.96899999999999997</v>
      </c>
      <c r="AD16" s="17">
        <v>7.6479999999999997</v>
      </c>
      <c r="AE16" s="17">
        <v>4.0090000000000003</v>
      </c>
      <c r="AF16" s="17">
        <v>3.8810000000000002</v>
      </c>
      <c r="AG16" s="18">
        <f t="shared" si="13"/>
        <v>8.6148414985590775E-3</v>
      </c>
      <c r="AH16">
        <f t="shared" si="14"/>
        <v>1.333505393649413</v>
      </c>
      <c r="AI16">
        <f t="shared" si="15"/>
        <v>4.0926558321333056E-3</v>
      </c>
      <c r="AJ16">
        <f t="shared" si="16"/>
        <v>0.21050126019273538</v>
      </c>
      <c r="AK16">
        <f t="shared" si="17"/>
        <v>8.7235089514066499E-2</v>
      </c>
      <c r="AL16">
        <f t="shared" si="18"/>
        <v>0.44302954091816366</v>
      </c>
      <c r="AM16">
        <f t="shared" si="19"/>
        <v>6.920680393912265E-4</v>
      </c>
      <c r="AN16">
        <f t="shared" si="33"/>
        <v>5.0999999999999997E-2</v>
      </c>
      <c r="AO16">
        <f t="shared" si="20"/>
        <v>0.21574047954866005</v>
      </c>
      <c r="AP16">
        <f t="shared" si="21"/>
        <v>8.3468665417447435E-2</v>
      </c>
      <c r="AQ16">
        <f t="shared" si="22"/>
        <v>6.2586679567811651E-2</v>
      </c>
      <c r="AR16">
        <f t="shared" si="23"/>
        <v>2.0876708496444625</v>
      </c>
      <c r="AS16">
        <f t="shared" si="24"/>
        <v>0.41279582453391911</v>
      </c>
      <c r="AT16">
        <f t="shared" si="25"/>
        <v>1.6748750251105433</v>
      </c>
      <c r="AU16">
        <f t="shared" si="26"/>
        <v>102.18412528199424</v>
      </c>
      <c r="AV16" s="20">
        <f t="shared" si="27"/>
        <v>227.83196574464449</v>
      </c>
      <c r="AW16">
        <f t="shared" si="28"/>
        <v>1.8771695894517268</v>
      </c>
      <c r="AX16">
        <f t="shared" si="29"/>
        <v>0.36179582453391917</v>
      </c>
      <c r="AY16">
        <f t="shared" si="30"/>
        <v>1.5153737649178076</v>
      </c>
      <c r="AZ16">
        <f t="shared" si="31"/>
        <v>92.45295339763544</v>
      </c>
      <c r="BA16" s="20">
        <f t="shared" si="32"/>
        <v>215.1598948602857</v>
      </c>
      <c r="BB16">
        <f t="shared" si="34"/>
        <v>2.2988505747126436E-2</v>
      </c>
    </row>
    <row r="17" spans="1:54">
      <c r="A17">
        <v>114</v>
      </c>
      <c r="B17" s="10">
        <v>56.634999999999998</v>
      </c>
      <c r="C17" s="11">
        <v>304.15499999999997</v>
      </c>
      <c r="D17" s="11">
        <v>30843.593000000001</v>
      </c>
      <c r="E17" s="11">
        <v>42.79</v>
      </c>
      <c r="F17" s="11">
        <v>2128.2040000000002</v>
      </c>
      <c r="G17" s="11">
        <v>3376.761</v>
      </c>
      <c r="H17" s="11">
        <v>1.327</v>
      </c>
      <c r="I17" s="11">
        <v>8406.3590000000004</v>
      </c>
      <c r="J17" s="11">
        <v>14.911</v>
      </c>
      <c r="K17" s="11">
        <v>24.786999999999999</v>
      </c>
      <c r="L17" s="11">
        <v>45.779000000000003</v>
      </c>
      <c r="M17" s="11">
        <v>1.321</v>
      </c>
      <c r="N17" s="15">
        <v>29632.138472516403</v>
      </c>
      <c r="O17" s="15">
        <f t="shared" si="35"/>
        <v>6</v>
      </c>
      <c r="P17">
        <f t="shared" si="0"/>
        <v>5.6634999999999998E-2</v>
      </c>
      <c r="Q17">
        <f t="shared" si="1"/>
        <v>0.30415499999999995</v>
      </c>
      <c r="R17">
        <f t="shared" si="2"/>
        <v>30.843593000000002</v>
      </c>
      <c r="S17">
        <f t="shared" si="3"/>
        <v>4.2790000000000002E-2</v>
      </c>
      <c r="T17" s="22">
        <f t="shared" si="4"/>
        <v>2.1282040000000002</v>
      </c>
      <c r="U17">
        <f t="shared" si="5"/>
        <v>3.3767610000000001</v>
      </c>
      <c r="V17" s="22">
        <f t="shared" si="6"/>
        <v>1.3270000000000001E-3</v>
      </c>
      <c r="W17">
        <f t="shared" si="7"/>
        <v>8.4063590000000001</v>
      </c>
      <c r="X17">
        <f t="shared" si="8"/>
        <v>1.4910999999999999E-2</v>
      </c>
      <c r="Y17" s="22">
        <f t="shared" si="9"/>
        <v>2.4787E-2</v>
      </c>
      <c r="Z17" s="22">
        <f t="shared" si="10"/>
        <v>4.5779E-2</v>
      </c>
      <c r="AA17" s="22">
        <f t="shared" si="11"/>
        <v>1.3209999999999999E-3</v>
      </c>
      <c r="AB17">
        <f t="shared" si="12"/>
        <v>63.378386594118382</v>
      </c>
      <c r="AC17" s="23">
        <v>1.119</v>
      </c>
      <c r="AD17" s="17">
        <v>7.7154999999999996</v>
      </c>
      <c r="AE17" s="17">
        <v>3.4209999999999994</v>
      </c>
      <c r="AF17" s="17">
        <v>1.5959999999999999</v>
      </c>
      <c r="AG17" s="18">
        <f t="shared" si="13"/>
        <v>8.1606628242074913E-3</v>
      </c>
      <c r="AH17">
        <f t="shared" si="14"/>
        <v>1.3416090909090912</v>
      </c>
      <c r="AI17">
        <f t="shared" si="15"/>
        <v>3.5210861962559144E-3</v>
      </c>
      <c r="AJ17">
        <f t="shared" si="16"/>
        <v>0.23664240177909565</v>
      </c>
      <c r="AK17">
        <f t="shared" si="17"/>
        <v>8.6362173913043475E-2</v>
      </c>
      <c r="AL17">
        <f t="shared" si="18"/>
        <v>0.41947899201596811</v>
      </c>
      <c r="AM17">
        <f t="shared" si="19"/>
        <v>5.3396598030438667E-4</v>
      </c>
      <c r="AN17">
        <f t="shared" si="33"/>
        <v>5.8894736842105264E-2</v>
      </c>
      <c r="AO17">
        <f t="shared" si="20"/>
        <v>0.21764456981664312</v>
      </c>
      <c r="AP17">
        <f t="shared" si="21"/>
        <v>7.1226316885280014E-2</v>
      </c>
      <c r="AQ17">
        <f t="shared" si="22"/>
        <v>2.5737784228350265E-2</v>
      </c>
      <c r="AR17">
        <f t="shared" si="23"/>
        <v>2.0963083736179664</v>
      </c>
      <c r="AS17">
        <f t="shared" si="24"/>
        <v>0.37350340777237867</v>
      </c>
      <c r="AT17">
        <f t="shared" si="25"/>
        <v>1.7228049658455877</v>
      </c>
      <c r="AU17">
        <f t="shared" si="26"/>
        <v>105.10833096623931</v>
      </c>
      <c r="AV17" s="20">
        <f t="shared" si="27"/>
        <v>227.58483956035769</v>
      </c>
      <c r="AW17">
        <f t="shared" si="28"/>
        <v>1.8596659718388706</v>
      </c>
      <c r="AX17">
        <f t="shared" si="29"/>
        <v>0.31460867093027339</v>
      </c>
      <c r="AY17">
        <f t="shared" si="30"/>
        <v>1.5450573009085973</v>
      </c>
      <c r="AZ17">
        <f t="shared" si="31"/>
        <v>94.263945928433515</v>
      </c>
      <c r="BA17" s="20">
        <f t="shared" si="32"/>
        <v>213.42003652255192</v>
      </c>
      <c r="BB17">
        <f t="shared" si="34"/>
        <v>1.1494252873563218E-2</v>
      </c>
    </row>
    <row r="18" spans="1:54">
      <c r="A18">
        <v>120</v>
      </c>
      <c r="B18" s="10">
        <v>55.853000000000002</v>
      </c>
      <c r="C18" s="11">
        <v>298.77199999999999</v>
      </c>
      <c r="D18" s="11">
        <v>30693.45</v>
      </c>
      <c r="E18" s="11">
        <v>42.646000000000001</v>
      </c>
      <c r="F18" s="11">
        <v>2468.5810000000001</v>
      </c>
      <c r="G18" s="11">
        <v>3463.22</v>
      </c>
      <c r="H18" s="11">
        <v>1.0960000000000001</v>
      </c>
      <c r="I18" s="11">
        <v>8409.2240000000002</v>
      </c>
      <c r="J18" s="11">
        <v>12.353</v>
      </c>
      <c r="K18" s="11">
        <v>24.952000000000002</v>
      </c>
      <c r="L18" s="11">
        <v>44.921999999999997</v>
      </c>
      <c r="M18" s="11">
        <v>1.135</v>
      </c>
      <c r="N18" s="15">
        <v>30381.061853284802</v>
      </c>
      <c r="O18" s="15">
        <f t="shared" si="35"/>
        <v>6</v>
      </c>
      <c r="P18">
        <f t="shared" si="0"/>
        <v>5.5853E-2</v>
      </c>
      <c r="Q18">
        <f t="shared" si="1"/>
        <v>0.29877199999999998</v>
      </c>
      <c r="R18">
        <f t="shared" si="2"/>
        <v>30.693450000000002</v>
      </c>
      <c r="S18">
        <f t="shared" si="3"/>
        <v>4.2646000000000003E-2</v>
      </c>
      <c r="T18" s="22">
        <f t="shared" si="4"/>
        <v>2.4685809999999999</v>
      </c>
      <c r="U18">
        <f t="shared" si="5"/>
        <v>3.4632199999999997</v>
      </c>
      <c r="V18" s="22">
        <f t="shared" si="6"/>
        <v>1.0960000000000002E-3</v>
      </c>
      <c r="W18">
        <f t="shared" si="7"/>
        <v>8.409224</v>
      </c>
      <c r="X18">
        <f t="shared" si="8"/>
        <v>1.2352999999999999E-2</v>
      </c>
      <c r="Y18" s="22">
        <f t="shared" si="9"/>
        <v>2.4952000000000002E-2</v>
      </c>
      <c r="Z18" s="22">
        <f t="shared" si="10"/>
        <v>4.4921999999999997E-2</v>
      </c>
      <c r="AA18" s="22">
        <f t="shared" si="11"/>
        <v>1.1349999999999999E-3</v>
      </c>
      <c r="AB18">
        <f t="shared" si="12"/>
        <v>64.980213461920641</v>
      </c>
      <c r="AC18" s="23">
        <v>1.1995</v>
      </c>
      <c r="AD18" s="17">
        <v>6.375</v>
      </c>
      <c r="AE18" s="17">
        <v>3.1905000000000001</v>
      </c>
      <c r="AF18" s="17">
        <v>1.5835000000000001</v>
      </c>
      <c r="AG18" s="18">
        <f t="shared" si="13"/>
        <v>8.0479827089337177E-3</v>
      </c>
      <c r="AH18">
        <f t="shared" si="14"/>
        <v>1.3350782949108311</v>
      </c>
      <c r="AI18">
        <f t="shared" si="15"/>
        <v>3.5092367825550301E-3</v>
      </c>
      <c r="AJ18">
        <f t="shared" si="16"/>
        <v>0.2744901037805782</v>
      </c>
      <c r="AK18">
        <f t="shared" si="17"/>
        <v>8.8573401534526849E-2</v>
      </c>
      <c r="AL18">
        <f t="shared" si="18"/>
        <v>0.41962195608782438</v>
      </c>
      <c r="AM18">
        <f t="shared" si="19"/>
        <v>4.423634735899731E-4</v>
      </c>
      <c r="AN18">
        <f t="shared" si="33"/>
        <v>6.3131578947368427E-2</v>
      </c>
      <c r="AO18">
        <f t="shared" si="20"/>
        <v>0.17983074753173484</v>
      </c>
      <c r="AP18">
        <f t="shared" si="21"/>
        <v>6.6427232979387879E-2</v>
      </c>
      <c r="AQ18">
        <f t="shared" si="22"/>
        <v>2.5536203838090632E-2</v>
      </c>
      <c r="AR18">
        <f t="shared" si="23"/>
        <v>2.1297633392788393</v>
      </c>
      <c r="AS18">
        <f t="shared" si="24"/>
        <v>0.33492576329658175</v>
      </c>
      <c r="AT18">
        <f t="shared" si="25"/>
        <v>1.7948375759822577</v>
      </c>
      <c r="AU18">
        <f t="shared" si="26"/>
        <v>109.50304051067754</v>
      </c>
      <c r="AV18" s="20">
        <f t="shared" si="27"/>
        <v>232.34795797259818</v>
      </c>
      <c r="AW18">
        <f t="shared" si="28"/>
        <v>1.8552732354982608</v>
      </c>
      <c r="AX18">
        <f t="shared" si="29"/>
        <v>0.27179418434921332</v>
      </c>
      <c r="AY18">
        <f t="shared" si="30"/>
        <v>1.5834790511490475</v>
      </c>
      <c r="AZ18">
        <f t="shared" si="31"/>
        <v>96.608056910603381</v>
      </c>
      <c r="BA18" s="20">
        <f t="shared" si="32"/>
        <v>215.71278837252402</v>
      </c>
      <c r="BB18">
        <f t="shared" si="34"/>
        <v>1.1494252873563218E-2</v>
      </c>
    </row>
    <row r="19" spans="1:54">
      <c r="A19">
        <v>132</v>
      </c>
      <c r="B19" s="10">
        <v>50.119</v>
      </c>
      <c r="C19" s="11">
        <v>267.87099999999998</v>
      </c>
      <c r="D19" s="11">
        <v>28268.981</v>
      </c>
      <c r="E19" s="11">
        <v>31.024000000000001</v>
      </c>
      <c r="F19" s="11">
        <v>2983.8</v>
      </c>
      <c r="G19" s="11">
        <v>3173.0650000000001</v>
      </c>
      <c r="H19" s="11">
        <v>0.59699999999999998</v>
      </c>
      <c r="I19" s="11">
        <v>7483.8159999999998</v>
      </c>
      <c r="J19" s="11">
        <v>6.7290000000000001</v>
      </c>
      <c r="K19" s="11">
        <v>23.081</v>
      </c>
      <c r="L19" s="11">
        <v>38.828000000000003</v>
      </c>
      <c r="M19" s="11">
        <v>1.127</v>
      </c>
      <c r="N19" s="15">
        <v>28634.376673090002</v>
      </c>
      <c r="O19" s="15">
        <f t="shared" si="35"/>
        <v>12</v>
      </c>
      <c r="P19">
        <f t="shared" si="0"/>
        <v>5.0118999999999997E-2</v>
      </c>
      <c r="Q19">
        <f t="shared" si="1"/>
        <v>0.26787099999999997</v>
      </c>
      <c r="R19">
        <f t="shared" si="2"/>
        <v>28.268981</v>
      </c>
      <c r="S19">
        <f t="shared" si="3"/>
        <v>3.1023999999999999E-2</v>
      </c>
      <c r="T19" s="22">
        <f t="shared" si="4"/>
        <v>2.9838</v>
      </c>
      <c r="U19">
        <f t="shared" si="5"/>
        <v>3.1730650000000002</v>
      </c>
      <c r="V19" s="22">
        <f t="shared" si="6"/>
        <v>5.9699999999999998E-4</v>
      </c>
      <c r="W19">
        <f t="shared" si="7"/>
        <v>7.483816</v>
      </c>
      <c r="X19">
        <f t="shared" si="8"/>
        <v>6.7289999999999997E-3</v>
      </c>
      <c r="Y19" s="22">
        <f t="shared" si="9"/>
        <v>2.3081000000000001E-2</v>
      </c>
      <c r="Z19" s="22">
        <f t="shared" si="10"/>
        <v>3.8828000000000001E-2</v>
      </c>
      <c r="AA19" s="22">
        <f t="shared" si="11"/>
        <v>1.127E-3</v>
      </c>
      <c r="AB19">
        <f t="shared" si="12"/>
        <v>61.244334301147994</v>
      </c>
      <c r="AC19" s="23">
        <v>1.01</v>
      </c>
      <c r="AD19" s="17">
        <v>4.9344999999999999</v>
      </c>
      <c r="AE19" s="17">
        <v>1.9055</v>
      </c>
      <c r="AF19" s="17">
        <v>0.34549999999999997</v>
      </c>
      <c r="AG19" s="18">
        <f t="shared" si="13"/>
        <v>7.2217579250720455E-3</v>
      </c>
      <c r="AH19">
        <f t="shared" si="14"/>
        <v>1.2296207481513703</v>
      </c>
      <c r="AI19">
        <f t="shared" si="15"/>
        <v>2.5528903517794692E-3</v>
      </c>
      <c r="AJ19">
        <f t="shared" si="16"/>
        <v>0.33177909562638991</v>
      </c>
      <c r="AK19">
        <f t="shared" si="17"/>
        <v>8.1152557544757031E-2</v>
      </c>
      <c r="AL19">
        <f t="shared" si="18"/>
        <v>0.37344391217564871</v>
      </c>
      <c r="AM19">
        <f t="shared" si="19"/>
        <v>2.4096687555953444E-4</v>
      </c>
      <c r="AN19">
        <f t="shared" si="33"/>
        <v>5.3157894736842105E-2</v>
      </c>
      <c r="AO19">
        <f t="shared" si="20"/>
        <v>0.13919605077574046</v>
      </c>
      <c r="AP19">
        <f t="shared" si="21"/>
        <v>3.9673120966062875E-2</v>
      </c>
      <c r="AQ19">
        <f t="shared" si="22"/>
        <v>5.5716819867763258E-3</v>
      </c>
      <c r="AR19">
        <f t="shared" si="23"/>
        <v>2.0260119286505769</v>
      </c>
      <c r="AS19">
        <f t="shared" si="24"/>
        <v>0.23759874846542176</v>
      </c>
      <c r="AT19">
        <f t="shared" si="25"/>
        <v>1.788413180185155</v>
      </c>
      <c r="AU19">
        <f t="shared" si="26"/>
        <v>109.11108812309631</v>
      </c>
      <c r="AV19" s="20">
        <f t="shared" si="27"/>
        <v>220.8799604242443</v>
      </c>
      <c r="AW19">
        <f t="shared" si="28"/>
        <v>1.6942328330241871</v>
      </c>
      <c r="AX19">
        <f t="shared" si="29"/>
        <v>0.18444085372857966</v>
      </c>
      <c r="AY19">
        <f t="shared" si="30"/>
        <v>1.5097919792956076</v>
      </c>
      <c r="AZ19">
        <f t="shared" si="31"/>
        <v>92.112408656825011</v>
      </c>
      <c r="BA19" s="20">
        <f t="shared" si="32"/>
        <v>199.82384795797299</v>
      </c>
      <c r="BB19">
        <f t="shared" si="34"/>
        <v>2.2988505747126436E-2</v>
      </c>
    </row>
    <row r="20" spans="1:54">
      <c r="A20">
        <v>138</v>
      </c>
      <c r="B20" s="10">
        <v>43.912999999999997</v>
      </c>
      <c r="C20" s="11">
        <v>236.804</v>
      </c>
      <c r="D20" s="11">
        <v>25505.471000000001</v>
      </c>
      <c r="E20" s="11">
        <v>27.408000000000001</v>
      </c>
      <c r="F20" s="11">
        <v>2723.7179999999998</v>
      </c>
      <c r="G20" s="11">
        <v>2840.491</v>
      </c>
      <c r="H20" s="11">
        <v>0.746</v>
      </c>
      <c r="I20" s="11">
        <v>6677.58</v>
      </c>
      <c r="J20" s="11">
        <v>4.7469999999999999</v>
      </c>
      <c r="K20" s="11">
        <v>21.366</v>
      </c>
      <c r="L20" s="11">
        <v>34.378</v>
      </c>
      <c r="M20" s="11">
        <v>0.78700000000000003</v>
      </c>
      <c r="N20" s="15">
        <v>32042.1423050304</v>
      </c>
      <c r="O20" s="15">
        <f t="shared" si="35"/>
        <v>6</v>
      </c>
      <c r="P20">
        <f t="shared" si="0"/>
        <v>4.3912999999999994E-2</v>
      </c>
      <c r="Q20">
        <f t="shared" si="1"/>
        <v>0.23680400000000001</v>
      </c>
      <c r="R20">
        <f t="shared" si="2"/>
        <v>25.505471</v>
      </c>
      <c r="S20">
        <f t="shared" si="3"/>
        <v>2.7408000000000002E-2</v>
      </c>
      <c r="T20" s="22">
        <f t="shared" si="4"/>
        <v>2.7237179999999999</v>
      </c>
      <c r="U20">
        <f t="shared" si="5"/>
        <v>2.8404910000000001</v>
      </c>
      <c r="V20" s="22">
        <f t="shared" si="6"/>
        <v>7.4600000000000003E-4</v>
      </c>
      <c r="W20">
        <f t="shared" si="7"/>
        <v>6.6775799999999998</v>
      </c>
      <c r="X20">
        <f t="shared" si="8"/>
        <v>4.7469999999999995E-3</v>
      </c>
      <c r="Y20" s="22">
        <f t="shared" si="9"/>
        <v>2.1366E-2</v>
      </c>
      <c r="Z20" s="22">
        <f t="shared" si="10"/>
        <v>3.4377999999999999E-2</v>
      </c>
      <c r="AA20" s="22">
        <f t="shared" si="11"/>
        <v>7.8700000000000005E-4</v>
      </c>
      <c r="AB20">
        <f t="shared" si="12"/>
        <v>68.53299785283825</v>
      </c>
      <c r="AC20" s="23">
        <v>1.1379999999999999</v>
      </c>
      <c r="AD20" s="17">
        <v>4.9514999999999993</v>
      </c>
      <c r="AE20" s="17">
        <v>1.6189999999999998</v>
      </c>
      <c r="AF20" s="17">
        <v>0.40300000000000002</v>
      </c>
      <c r="AG20" s="18">
        <f t="shared" si="13"/>
        <v>6.3275216138328517E-3</v>
      </c>
      <c r="AH20">
        <f t="shared" si="14"/>
        <v>1.1094158764680297</v>
      </c>
      <c r="AI20">
        <f t="shared" si="15"/>
        <v>2.2553384077350341E-3</v>
      </c>
      <c r="AJ20">
        <f t="shared" si="16"/>
        <v>0.30285967383246848</v>
      </c>
      <c r="AK20">
        <f t="shared" si="17"/>
        <v>7.2646828644501282E-2</v>
      </c>
      <c r="AL20">
        <f t="shared" si="18"/>
        <v>0.33321257485029943</v>
      </c>
      <c r="AM20">
        <f t="shared" si="19"/>
        <v>1.6999104744852282E-4</v>
      </c>
      <c r="AN20">
        <f t="shared" si="33"/>
        <v>5.9894736842105258E-2</v>
      </c>
      <c r="AO20">
        <f t="shared" si="20"/>
        <v>0.13967559943582508</v>
      </c>
      <c r="AP20">
        <f t="shared" si="21"/>
        <v>3.3708099104726205E-2</v>
      </c>
      <c r="AQ20">
        <f t="shared" si="22"/>
        <v>6.4989517819706508E-3</v>
      </c>
      <c r="AR20">
        <f t="shared" si="23"/>
        <v>1.8268878048643151</v>
      </c>
      <c r="AS20">
        <f t="shared" si="24"/>
        <v>0.23977738716462718</v>
      </c>
      <c r="AT20">
        <f t="shared" si="25"/>
        <v>1.587110417699688</v>
      </c>
      <c r="AU20">
        <f t="shared" si="26"/>
        <v>96.829606583857966</v>
      </c>
      <c r="AV20" s="20">
        <f t="shared" si="27"/>
        <v>211.59151343669623</v>
      </c>
      <c r="AW20">
        <f t="shared" si="28"/>
        <v>1.5240281310318466</v>
      </c>
      <c r="AX20">
        <f t="shared" si="29"/>
        <v>0.17988265032252196</v>
      </c>
      <c r="AY20">
        <f t="shared" si="30"/>
        <v>1.3441454807093247</v>
      </c>
      <c r="AZ20">
        <f t="shared" si="31"/>
        <v>82.006315778075901</v>
      </c>
      <c r="BA20" s="20">
        <f t="shared" si="32"/>
        <v>192.84922763091416</v>
      </c>
      <c r="BB20">
        <f t="shared" si="34"/>
        <v>1.1494252873563218E-2</v>
      </c>
    </row>
    <row r="21" spans="1:54">
      <c r="A21">
        <v>144</v>
      </c>
      <c r="B21" s="10">
        <v>44.689</v>
      </c>
      <c r="C21" s="11">
        <v>235.76599999999999</v>
      </c>
      <c r="D21" s="11">
        <v>25594.416000000001</v>
      </c>
      <c r="E21" s="11">
        <v>28.361000000000001</v>
      </c>
      <c r="F21" s="11">
        <v>3072.8330000000001</v>
      </c>
      <c r="G21" s="11">
        <v>2944.26</v>
      </c>
      <c r="H21" s="11">
        <v>0.71</v>
      </c>
      <c r="I21" s="11">
        <v>6994.91</v>
      </c>
      <c r="J21" s="11">
        <v>4.3849999999999998</v>
      </c>
      <c r="K21" s="11">
        <v>22.068999999999999</v>
      </c>
      <c r="L21" s="11">
        <v>33.860999999999997</v>
      </c>
      <c r="M21" s="11">
        <v>0.54200000000000004</v>
      </c>
      <c r="N21" s="15">
        <v>33405.729590744399</v>
      </c>
      <c r="O21" s="15">
        <f t="shared" si="35"/>
        <v>6</v>
      </c>
      <c r="P21">
        <f t="shared" si="0"/>
        <v>4.4689E-2</v>
      </c>
      <c r="Q21">
        <f t="shared" si="1"/>
        <v>0.235766</v>
      </c>
      <c r="R21">
        <f t="shared" si="2"/>
        <v>25.594416000000002</v>
      </c>
      <c r="S21">
        <f t="shared" si="3"/>
        <v>2.8361000000000001E-2</v>
      </c>
      <c r="T21" s="22">
        <f t="shared" si="4"/>
        <v>3.0728330000000001</v>
      </c>
      <c r="U21">
        <f t="shared" si="5"/>
        <v>2.9442600000000003</v>
      </c>
      <c r="V21" s="22">
        <f t="shared" si="6"/>
        <v>7.0999999999999991E-4</v>
      </c>
      <c r="W21">
        <f t="shared" si="7"/>
        <v>6.99491</v>
      </c>
      <c r="X21">
        <f t="shared" si="8"/>
        <v>4.385E-3</v>
      </c>
      <c r="Y21" s="22">
        <f t="shared" si="9"/>
        <v>2.2068999999999998E-2</v>
      </c>
      <c r="Z21" s="22">
        <f t="shared" si="10"/>
        <v>3.3860999999999995E-2</v>
      </c>
      <c r="AA21" s="22">
        <f t="shared" si="11"/>
        <v>5.4200000000000006E-4</v>
      </c>
      <c r="AB21">
        <f t="shared" si="12"/>
        <v>71.449492125735972</v>
      </c>
      <c r="AC21" s="23">
        <v>1.2645</v>
      </c>
      <c r="AD21" s="17">
        <v>4.9744999999999999</v>
      </c>
      <c r="AE21" s="17">
        <v>1.482</v>
      </c>
      <c r="AF21" s="17">
        <v>0.60749999999999993</v>
      </c>
      <c r="AG21" s="18">
        <f t="shared" si="13"/>
        <v>6.4393371757925071E-3</v>
      </c>
      <c r="AH21">
        <f t="shared" si="14"/>
        <v>1.1132847324923882</v>
      </c>
      <c r="AI21">
        <f t="shared" si="15"/>
        <v>2.3337584859082494E-3</v>
      </c>
      <c r="AJ21">
        <f t="shared" si="16"/>
        <v>0.34167898443291334</v>
      </c>
      <c r="AK21">
        <f t="shared" si="17"/>
        <v>7.5300767263427118E-2</v>
      </c>
      <c r="AL21">
        <f t="shared" si="18"/>
        <v>0.3490474051896208</v>
      </c>
      <c r="AM21">
        <f t="shared" si="19"/>
        <v>1.5702775290957923E-4</v>
      </c>
      <c r="AN21">
        <f t="shared" si="33"/>
        <v>6.6552631578947363E-2</v>
      </c>
      <c r="AO21">
        <f t="shared" si="20"/>
        <v>0.14032440056417489</v>
      </c>
      <c r="AP21">
        <f t="shared" si="21"/>
        <v>3.0855715178013741E-2</v>
      </c>
      <c r="AQ21">
        <f t="shared" si="22"/>
        <v>9.7968069666182871E-3</v>
      </c>
      <c r="AR21">
        <f t="shared" si="23"/>
        <v>1.8882420127929598</v>
      </c>
      <c r="AS21">
        <f t="shared" si="24"/>
        <v>0.24752955428775428</v>
      </c>
      <c r="AT21">
        <f t="shared" si="25"/>
        <v>1.6407124585052055</v>
      </c>
      <c r="AU21">
        <f t="shared" si="26"/>
        <v>100.09986709340258</v>
      </c>
      <c r="AV21" s="20">
        <f t="shared" si="27"/>
        <v>218.85466121913856</v>
      </c>
      <c r="AW21">
        <f t="shared" si="28"/>
        <v>1.5465630283600464</v>
      </c>
      <c r="AX21">
        <f t="shared" si="29"/>
        <v>0.18097692270880691</v>
      </c>
      <c r="AY21">
        <f t="shared" si="30"/>
        <v>1.3655861056512395</v>
      </c>
      <c r="AZ21">
        <f t="shared" si="31"/>
        <v>83.314408305782123</v>
      </c>
      <c r="BA21" s="20">
        <f t="shared" si="32"/>
        <v>197.67468743151809</v>
      </c>
      <c r="BB21">
        <f t="shared" si="34"/>
        <v>1.1494252873563218E-2</v>
      </c>
    </row>
    <row r="22" spans="1:54">
      <c r="A22">
        <v>156</v>
      </c>
      <c r="B22" s="10">
        <v>40.817</v>
      </c>
      <c r="C22" s="11">
        <v>209.642</v>
      </c>
      <c r="D22" s="11">
        <v>25102.076000000001</v>
      </c>
      <c r="E22" s="11">
        <v>23.334</v>
      </c>
      <c r="F22" s="11">
        <v>3247.2339999999999</v>
      </c>
      <c r="G22" s="11">
        <v>2838.42</v>
      </c>
      <c r="H22" s="11">
        <v>0</v>
      </c>
      <c r="I22" s="11">
        <v>6644.3239999999996</v>
      </c>
      <c r="J22" s="11">
        <v>2.3250000000000002</v>
      </c>
      <c r="K22" s="11">
        <v>20.667000000000002</v>
      </c>
      <c r="L22" s="11">
        <v>30.181999999999999</v>
      </c>
      <c r="M22" s="11">
        <v>0.63400000000000001</v>
      </c>
      <c r="N22" s="15">
        <v>30254.643767515303</v>
      </c>
      <c r="O22" s="15">
        <f t="shared" si="35"/>
        <v>12</v>
      </c>
      <c r="P22">
        <f t="shared" si="0"/>
        <v>4.0816999999999999E-2</v>
      </c>
      <c r="Q22">
        <f t="shared" si="1"/>
        <v>0.209642</v>
      </c>
      <c r="R22">
        <f t="shared" si="2"/>
        <v>25.102076</v>
      </c>
      <c r="S22">
        <f t="shared" si="3"/>
        <v>2.3334000000000001E-2</v>
      </c>
      <c r="T22" s="22">
        <f t="shared" si="4"/>
        <v>3.2472339999999997</v>
      </c>
      <c r="U22">
        <f t="shared" si="5"/>
        <v>2.8384200000000002</v>
      </c>
      <c r="V22" s="22">
        <f t="shared" si="6"/>
        <v>0</v>
      </c>
      <c r="W22">
        <f t="shared" si="7"/>
        <v>6.6443239999999992</v>
      </c>
      <c r="X22">
        <f t="shared" si="8"/>
        <v>2.3250000000000002E-3</v>
      </c>
      <c r="Y22" s="22">
        <f t="shared" si="9"/>
        <v>2.0667000000000001E-2</v>
      </c>
      <c r="Z22" s="22">
        <f t="shared" si="10"/>
        <v>3.0181999999999997E-2</v>
      </c>
      <c r="AA22" s="22">
        <f t="shared" si="11"/>
        <v>6.3400000000000001E-4</v>
      </c>
      <c r="AB22">
        <f t="shared" si="12"/>
        <v>64.70982547356067</v>
      </c>
      <c r="AC22" s="23">
        <v>1.1525000000000001</v>
      </c>
      <c r="AD22" s="17">
        <v>4.1849999999999996</v>
      </c>
      <c r="AE22" s="17">
        <v>1.4079999999999999</v>
      </c>
      <c r="AF22" s="17">
        <v>0.5655</v>
      </c>
      <c r="AG22" s="18">
        <f t="shared" si="13"/>
        <v>5.8814121037463968E-3</v>
      </c>
      <c r="AH22">
        <f t="shared" si="14"/>
        <v>1.091869334493258</v>
      </c>
      <c r="AI22">
        <f t="shared" si="15"/>
        <v>1.9200987451141742E-3</v>
      </c>
      <c r="AJ22">
        <f t="shared" si="16"/>
        <v>0.36107123795404</v>
      </c>
      <c r="AK22">
        <f t="shared" si="17"/>
        <v>7.2593861892583128E-2</v>
      </c>
      <c r="AL22">
        <f t="shared" si="18"/>
        <v>0.33155309381237524</v>
      </c>
      <c r="AM22">
        <f t="shared" si="19"/>
        <v>8.325872873769025E-5</v>
      </c>
      <c r="AN22">
        <f t="shared" si="33"/>
        <v>6.0657894736842112E-2</v>
      </c>
      <c r="AO22">
        <f t="shared" si="20"/>
        <v>0.11805359661495061</v>
      </c>
      <c r="AP22">
        <f t="shared" si="21"/>
        <v>2.9315011451176345E-2</v>
      </c>
      <c r="AQ22">
        <f t="shared" si="22"/>
        <v>9.1194968553459117E-3</v>
      </c>
      <c r="AR22">
        <f t="shared" si="23"/>
        <v>1.8649722977298546</v>
      </c>
      <c r="AS22">
        <f t="shared" si="24"/>
        <v>0.21714599965831499</v>
      </c>
      <c r="AT22">
        <f t="shared" si="25"/>
        <v>1.6478262980715397</v>
      </c>
      <c r="AU22">
        <f t="shared" si="26"/>
        <v>100.53388244534463</v>
      </c>
      <c r="AV22" s="20">
        <f t="shared" si="27"/>
        <v>210.71436291890529</v>
      </c>
      <c r="AW22">
        <f t="shared" si="28"/>
        <v>1.5039010597758147</v>
      </c>
      <c r="AX22">
        <f t="shared" si="29"/>
        <v>0.15648810492147286</v>
      </c>
      <c r="AY22">
        <f t="shared" si="30"/>
        <v>1.3474129548543419</v>
      </c>
      <c r="AZ22">
        <f t="shared" si="31"/>
        <v>82.205664375663389</v>
      </c>
      <c r="BA22" s="20">
        <f t="shared" si="32"/>
        <v>187.93492784922407</v>
      </c>
      <c r="BB22">
        <f t="shared" si="34"/>
        <v>2.2988505747126436E-2</v>
      </c>
    </row>
    <row r="23" spans="1:54">
      <c r="A23">
        <v>162</v>
      </c>
      <c r="B23" s="10">
        <v>39.996000000000002</v>
      </c>
      <c r="C23" s="11">
        <v>200.55</v>
      </c>
      <c r="D23" s="11">
        <v>24363.111000000001</v>
      </c>
      <c r="E23" s="11">
        <v>29.855</v>
      </c>
      <c r="F23" s="11">
        <v>3290.39</v>
      </c>
      <c r="G23" s="11">
        <v>2814.038</v>
      </c>
      <c r="H23" s="11">
        <v>0</v>
      </c>
      <c r="I23" s="11">
        <v>6339.9110000000001</v>
      </c>
      <c r="J23" s="11">
        <v>1.992</v>
      </c>
      <c r="K23" s="11">
        <v>20.428999999999998</v>
      </c>
      <c r="L23" s="11">
        <v>28.782</v>
      </c>
      <c r="M23" s="11">
        <v>0.53600000000000003</v>
      </c>
      <c r="N23" s="15">
        <v>30605.440685287998</v>
      </c>
      <c r="O23" s="15">
        <f t="shared" si="35"/>
        <v>6</v>
      </c>
      <c r="P23">
        <f t="shared" si="0"/>
        <v>3.9996000000000004E-2</v>
      </c>
      <c r="Q23">
        <f t="shared" si="1"/>
        <v>0.20055000000000001</v>
      </c>
      <c r="R23">
        <f t="shared" si="2"/>
        <v>24.363111</v>
      </c>
      <c r="S23">
        <f t="shared" si="3"/>
        <v>2.9855E-2</v>
      </c>
      <c r="T23" s="22">
        <f t="shared" si="4"/>
        <v>3.2903899999999999</v>
      </c>
      <c r="U23">
        <f t="shared" si="5"/>
        <v>2.814038</v>
      </c>
      <c r="V23" s="22">
        <f t="shared" si="6"/>
        <v>0</v>
      </c>
      <c r="W23">
        <f t="shared" si="7"/>
        <v>6.3399109999999999</v>
      </c>
      <c r="X23">
        <f t="shared" si="8"/>
        <v>1.9919999999999998E-3</v>
      </c>
      <c r="Y23" s="22">
        <f t="shared" si="9"/>
        <v>2.0428999999999999E-2</v>
      </c>
      <c r="Z23" s="22">
        <f t="shared" si="10"/>
        <v>2.8781999999999999E-2</v>
      </c>
      <c r="AA23" s="22">
        <f t="shared" si="11"/>
        <v>5.3600000000000002E-4</v>
      </c>
      <c r="AB23">
        <f t="shared" si="12"/>
        <v>65.460123758351827</v>
      </c>
      <c r="AC23" s="23">
        <v>1.026</v>
      </c>
      <c r="AD23" s="17">
        <v>3.6509999999999998</v>
      </c>
      <c r="AE23" s="17">
        <v>0.96700000000000008</v>
      </c>
      <c r="AF23" s="17">
        <v>0.14949999999999999</v>
      </c>
      <c r="AG23" s="18">
        <f t="shared" si="13"/>
        <v>5.7631123919308358E-3</v>
      </c>
      <c r="AH23">
        <f t="shared" si="14"/>
        <v>1.0597264462809919</v>
      </c>
      <c r="AI23">
        <f t="shared" si="15"/>
        <v>2.4566961530549268E-3</v>
      </c>
      <c r="AJ23">
        <f t="shared" si="16"/>
        <v>0.36586990363232019</v>
      </c>
      <c r="AK23">
        <f t="shared" si="17"/>
        <v>7.1970281329923266E-2</v>
      </c>
      <c r="AL23">
        <f t="shared" si="18"/>
        <v>0.31636282435129742</v>
      </c>
      <c r="AM23">
        <f t="shared" si="19"/>
        <v>7.1333930170098473E-5</v>
      </c>
      <c r="AN23">
        <f t="shared" si="33"/>
        <v>5.3999999999999999E-2</v>
      </c>
      <c r="AO23">
        <f t="shared" si="20"/>
        <v>0.10299012693935118</v>
      </c>
      <c r="AP23">
        <f t="shared" si="21"/>
        <v>2.0133250052050803E-2</v>
      </c>
      <c r="AQ23">
        <f t="shared" si="22"/>
        <v>2.4109014675052411E-3</v>
      </c>
      <c r="AR23">
        <f t="shared" si="23"/>
        <v>1.8222205980696886</v>
      </c>
      <c r="AS23">
        <f t="shared" si="24"/>
        <v>0.17953427845890724</v>
      </c>
      <c r="AT23">
        <f t="shared" si="25"/>
        <v>1.6426863196107813</v>
      </c>
      <c r="AU23">
        <f t="shared" si="26"/>
        <v>100.22029235945377</v>
      </c>
      <c r="AV23" s="20">
        <f t="shared" si="27"/>
        <v>208.60350611780558</v>
      </c>
      <c r="AW23">
        <f t="shared" si="28"/>
        <v>1.4563506944373685</v>
      </c>
      <c r="AX23">
        <f t="shared" si="29"/>
        <v>0.12553427845890722</v>
      </c>
      <c r="AY23">
        <f t="shared" si="30"/>
        <v>1.3308164159784612</v>
      </c>
      <c r="AZ23">
        <f t="shared" si="31"/>
        <v>81.193109538845917</v>
      </c>
      <c r="BA23" s="20">
        <f t="shared" si="32"/>
        <v>185.21018629719774</v>
      </c>
      <c r="BB23">
        <f t="shared" si="34"/>
        <v>1.1494252873563218E-2</v>
      </c>
    </row>
    <row r="24" spans="1:54">
      <c r="A24">
        <v>168</v>
      </c>
      <c r="B24" s="10">
        <v>39.494999999999997</v>
      </c>
      <c r="C24" s="11">
        <v>196.46100000000001</v>
      </c>
      <c r="D24" s="11">
        <v>24418.447</v>
      </c>
      <c r="E24" s="11">
        <v>26.405000000000001</v>
      </c>
      <c r="F24" s="11">
        <v>3494.5390000000002</v>
      </c>
      <c r="G24" s="11">
        <v>2832.7550000000001</v>
      </c>
      <c r="H24" s="11">
        <v>0.58199999999999996</v>
      </c>
      <c r="I24" s="11">
        <v>6478.5609999999997</v>
      </c>
      <c r="J24" s="11">
        <v>1.77</v>
      </c>
      <c r="K24" s="11">
        <v>20.634</v>
      </c>
      <c r="L24" s="11">
        <v>27.92</v>
      </c>
      <c r="M24" s="11">
        <v>0</v>
      </c>
      <c r="N24" s="15">
        <v>29287.113080582403</v>
      </c>
      <c r="O24" s="15">
        <f t="shared" si="35"/>
        <v>6</v>
      </c>
      <c r="P24">
        <f t="shared" si="0"/>
        <v>3.9494999999999995E-2</v>
      </c>
      <c r="Q24">
        <f t="shared" si="1"/>
        <v>0.19646100000000002</v>
      </c>
      <c r="R24">
        <f t="shared" si="2"/>
        <v>24.418447</v>
      </c>
      <c r="S24">
        <f t="shared" si="3"/>
        <v>2.6405000000000001E-2</v>
      </c>
      <c r="T24" s="22">
        <f t="shared" si="4"/>
        <v>3.4945390000000001</v>
      </c>
      <c r="U24">
        <f t="shared" si="5"/>
        <v>2.8327550000000001</v>
      </c>
      <c r="V24" s="22">
        <f t="shared" si="6"/>
        <v>5.8199999999999994E-4</v>
      </c>
      <c r="W24">
        <f t="shared" si="7"/>
        <v>6.478561</v>
      </c>
      <c r="X24">
        <f t="shared" si="8"/>
        <v>1.7700000000000001E-3</v>
      </c>
      <c r="Y24" s="22">
        <f t="shared" si="9"/>
        <v>2.0634E-2</v>
      </c>
      <c r="Z24" s="22">
        <f t="shared" si="10"/>
        <v>2.792E-2</v>
      </c>
      <c r="AA24" s="22">
        <f t="shared" si="11"/>
        <v>0</v>
      </c>
      <c r="AB24">
        <f t="shared" si="12"/>
        <v>62.6404326764468</v>
      </c>
      <c r="AC24" s="23">
        <v>1.1440000000000001</v>
      </c>
      <c r="AD24" s="17">
        <v>3.5990000000000002</v>
      </c>
      <c r="AE24" s="17">
        <v>1.1605000000000001</v>
      </c>
      <c r="AF24" s="17">
        <v>0.35150000000000003</v>
      </c>
      <c r="AG24" s="18">
        <f t="shared" si="13"/>
        <v>5.6909221902017278E-3</v>
      </c>
      <c r="AH24">
        <f t="shared" si="14"/>
        <v>1.0621334058286211</v>
      </c>
      <c r="AI24">
        <f t="shared" si="15"/>
        <v>2.1728039498045671E-3</v>
      </c>
      <c r="AJ24">
        <f t="shared" si="16"/>
        <v>0.38856994069681244</v>
      </c>
      <c r="AK24">
        <f t="shared" si="17"/>
        <v>7.2448976982097193E-2</v>
      </c>
      <c r="AL24">
        <f t="shared" si="18"/>
        <v>0.32328148702594811</v>
      </c>
      <c r="AM24">
        <f t="shared" si="19"/>
        <v>6.3384064458370636E-5</v>
      </c>
      <c r="AN24">
        <f t="shared" si="33"/>
        <v>6.0210526315789478E-2</v>
      </c>
      <c r="AO24">
        <f t="shared" si="20"/>
        <v>0.10152327221438645</v>
      </c>
      <c r="AP24">
        <f t="shared" si="21"/>
        <v>2.4161982094524258E-2</v>
      </c>
      <c r="AQ24">
        <f t="shared" si="22"/>
        <v>5.668440574100952E-3</v>
      </c>
      <c r="AR24">
        <f t="shared" si="23"/>
        <v>1.8543609207379437</v>
      </c>
      <c r="AS24">
        <f t="shared" si="24"/>
        <v>0.19156422119880115</v>
      </c>
      <c r="AT24">
        <f t="shared" si="25"/>
        <v>1.6627966995391426</v>
      </c>
      <c r="AU24">
        <f t="shared" si="26"/>
        <v>101.44722663888308</v>
      </c>
      <c r="AV24" s="20">
        <f t="shared" si="27"/>
        <v>207.88022831532987</v>
      </c>
      <c r="AW24">
        <f t="shared" si="28"/>
        <v>1.4657909800411313</v>
      </c>
      <c r="AX24">
        <f t="shared" si="29"/>
        <v>0.13135369488301166</v>
      </c>
      <c r="AY24">
        <f t="shared" si="30"/>
        <v>1.3344372851581197</v>
      </c>
      <c r="AZ24">
        <f t="shared" si="31"/>
        <v>81.414018767496884</v>
      </c>
      <c r="BA24" s="20">
        <f t="shared" si="32"/>
        <v>183.15934544394369</v>
      </c>
      <c r="BB24">
        <f t="shared" si="34"/>
        <v>1.1494252873563218E-2</v>
      </c>
    </row>
    <row r="25" spans="1:54">
      <c r="A25">
        <v>180</v>
      </c>
      <c r="B25" s="10">
        <v>37.96</v>
      </c>
      <c r="C25" s="11">
        <v>185.06</v>
      </c>
      <c r="D25" s="11">
        <v>24013.904999999999</v>
      </c>
      <c r="E25" s="11">
        <v>20.428999999999998</v>
      </c>
      <c r="F25" s="11">
        <v>3735.953</v>
      </c>
      <c r="G25" s="11">
        <v>2716.5819999999999</v>
      </c>
      <c r="H25" s="11">
        <v>0</v>
      </c>
      <c r="I25" s="11">
        <v>6236.357</v>
      </c>
      <c r="J25" s="11">
        <v>1.25</v>
      </c>
      <c r="K25" s="11">
        <v>20.106000000000002</v>
      </c>
      <c r="L25" s="11">
        <v>26.172000000000001</v>
      </c>
      <c r="M25" s="11">
        <v>0</v>
      </c>
      <c r="N25" s="15">
        <v>29078.936260525003</v>
      </c>
      <c r="O25" s="15">
        <f t="shared" si="35"/>
        <v>12</v>
      </c>
      <c r="P25">
        <f t="shared" si="0"/>
        <v>3.7960000000000001E-2</v>
      </c>
      <c r="Q25">
        <f t="shared" si="1"/>
        <v>0.18506</v>
      </c>
      <c r="R25">
        <f t="shared" si="2"/>
        <v>24.013904999999998</v>
      </c>
      <c r="S25">
        <f t="shared" si="3"/>
        <v>2.0428999999999999E-2</v>
      </c>
      <c r="T25" s="22">
        <f t="shared" si="4"/>
        <v>3.7359529999999999</v>
      </c>
      <c r="U25">
        <f t="shared" si="5"/>
        <v>2.7165819999999998</v>
      </c>
      <c r="V25" s="22">
        <f t="shared" si="6"/>
        <v>0</v>
      </c>
      <c r="W25">
        <f t="shared" si="7"/>
        <v>6.2363569999999999</v>
      </c>
      <c r="X25">
        <f t="shared" si="8"/>
        <v>1.25E-3</v>
      </c>
      <c r="Y25" s="22">
        <f t="shared" si="9"/>
        <v>2.0106000000000002E-2</v>
      </c>
      <c r="Z25" s="22">
        <f t="shared" si="10"/>
        <v>2.6172000000000001E-2</v>
      </c>
      <c r="AA25" s="22">
        <f t="shared" si="11"/>
        <v>0</v>
      </c>
      <c r="AB25">
        <f t="shared" si="12"/>
        <v>62.195175882247845</v>
      </c>
      <c r="AC25" s="23">
        <v>1.0489999999999999</v>
      </c>
      <c r="AD25" s="17">
        <v>3.2540000000000004</v>
      </c>
      <c r="AE25" s="17">
        <v>1.2</v>
      </c>
      <c r="AF25" s="17">
        <v>3.5000000000000003E-2</v>
      </c>
      <c r="AG25" s="18">
        <f t="shared" si="13"/>
        <v>5.4697406340057635E-3</v>
      </c>
      <c r="AH25">
        <f t="shared" si="14"/>
        <v>1.0445369725967812</v>
      </c>
      <c r="AI25">
        <f t="shared" si="15"/>
        <v>1.6810532812178564E-3</v>
      </c>
      <c r="AJ25">
        <f t="shared" si="16"/>
        <v>0.41541360266864341</v>
      </c>
      <c r="AK25">
        <f t="shared" si="17"/>
        <v>6.9477800511508939E-2</v>
      </c>
      <c r="AL25">
        <f t="shared" si="18"/>
        <v>0.31119545908183632</v>
      </c>
      <c r="AM25">
        <f t="shared" si="19"/>
        <v>4.476275738585497E-5</v>
      </c>
      <c r="AN25">
        <f t="shared" si="33"/>
        <v>5.5210526315789467E-2</v>
      </c>
      <c r="AO25">
        <f t="shared" si="20"/>
        <v>9.1791255289139645E-2</v>
      </c>
      <c r="AP25">
        <f t="shared" si="21"/>
        <v>2.4984384759525295E-2</v>
      </c>
      <c r="AQ25">
        <f t="shared" si="22"/>
        <v>5.6442509272697954E-4</v>
      </c>
      <c r="AR25">
        <f t="shared" si="23"/>
        <v>1.8478193915313794</v>
      </c>
      <c r="AS25">
        <f t="shared" si="24"/>
        <v>0.17255059145718138</v>
      </c>
      <c r="AT25">
        <f t="shared" si="25"/>
        <v>1.675268800074198</v>
      </c>
      <c r="AU25">
        <f t="shared" si="26"/>
        <v>102.20814949252681</v>
      </c>
      <c r="AV25" s="20">
        <f t="shared" si="27"/>
        <v>206.93509937477467</v>
      </c>
      <c r="AW25">
        <f t="shared" si="28"/>
        <v>1.432405788862736</v>
      </c>
      <c r="AX25">
        <f t="shared" si="29"/>
        <v>0.11734006514139193</v>
      </c>
      <c r="AY25">
        <f t="shared" si="30"/>
        <v>1.3150657237213441</v>
      </c>
      <c r="AZ25">
        <f t="shared" si="31"/>
        <v>80.232159804239203</v>
      </c>
      <c r="BA25" s="20">
        <f t="shared" si="32"/>
        <v>180.12787868648707</v>
      </c>
      <c r="BB25">
        <f t="shared" si="34"/>
        <v>2.2988505747126436E-2</v>
      </c>
    </row>
    <row r="26" spans="1:54">
      <c r="A26">
        <v>186</v>
      </c>
      <c r="B26" s="10">
        <v>37.688000000000002</v>
      </c>
      <c r="C26" s="11">
        <v>181.13200000000001</v>
      </c>
      <c r="D26" s="11">
        <v>23919.06</v>
      </c>
      <c r="E26" s="11">
        <v>24.824000000000002</v>
      </c>
      <c r="F26" s="11">
        <v>3799.1860000000001</v>
      </c>
      <c r="G26" s="11">
        <v>2726.357</v>
      </c>
      <c r="H26" s="11">
        <v>0</v>
      </c>
      <c r="I26" s="11">
        <v>6245.8919999999998</v>
      </c>
      <c r="J26" s="11">
        <v>1.8660000000000001</v>
      </c>
      <c r="K26" s="11">
        <v>19.556000000000001</v>
      </c>
      <c r="L26" s="11">
        <v>25.027999999999999</v>
      </c>
      <c r="M26" s="11">
        <v>0</v>
      </c>
      <c r="N26" s="15">
        <v>28604.142582098102</v>
      </c>
      <c r="O26" s="15">
        <f t="shared" si="35"/>
        <v>6</v>
      </c>
      <c r="P26">
        <f t="shared" si="0"/>
        <v>3.7687999999999999E-2</v>
      </c>
      <c r="Q26">
        <f t="shared" si="1"/>
        <v>0.18113200000000002</v>
      </c>
      <c r="R26">
        <f t="shared" si="2"/>
        <v>23.919060000000002</v>
      </c>
      <c r="S26">
        <f t="shared" si="3"/>
        <v>2.4824000000000002E-2</v>
      </c>
      <c r="T26" s="22">
        <f t="shared" si="4"/>
        <v>3.7991860000000002</v>
      </c>
      <c r="U26">
        <f t="shared" si="5"/>
        <v>2.7263570000000001</v>
      </c>
      <c r="V26" s="22">
        <f t="shared" si="6"/>
        <v>0</v>
      </c>
      <c r="W26">
        <f t="shared" si="7"/>
        <v>6.2458919999999996</v>
      </c>
      <c r="X26">
        <f t="shared" si="8"/>
        <v>1.866E-3</v>
      </c>
      <c r="Y26" s="22">
        <f t="shared" si="9"/>
        <v>1.9556E-2</v>
      </c>
      <c r="Z26" s="22">
        <f t="shared" si="10"/>
        <v>2.5027999999999998E-2</v>
      </c>
      <c r="AA26" s="22">
        <f t="shared" si="11"/>
        <v>0</v>
      </c>
      <c r="AB26">
        <f t="shared" si="12"/>
        <v>61.179668434761616</v>
      </c>
      <c r="AC26" s="23">
        <v>1.0309999999999999</v>
      </c>
      <c r="AD26" s="17">
        <v>3.0515000000000003</v>
      </c>
      <c r="AE26" s="17">
        <v>1.1840000000000002</v>
      </c>
      <c r="AF26" s="17">
        <v>0.17350000000000002</v>
      </c>
      <c r="AG26" s="18">
        <f t="shared" si="13"/>
        <v>5.4305475504322761E-3</v>
      </c>
      <c r="AH26">
        <f t="shared" si="14"/>
        <v>1.0404114832535887</v>
      </c>
      <c r="AI26">
        <f t="shared" si="15"/>
        <v>2.0427072618802718E-3</v>
      </c>
      <c r="AJ26">
        <f t="shared" si="16"/>
        <v>0.42244469977761306</v>
      </c>
      <c r="AK26">
        <f t="shared" si="17"/>
        <v>6.9727800511508953E-2</v>
      </c>
      <c r="AL26">
        <f t="shared" si="18"/>
        <v>0.31167125748502994</v>
      </c>
      <c r="AM26">
        <f t="shared" si="19"/>
        <v>6.6821844225604303E-5</v>
      </c>
      <c r="AN26">
        <f t="shared" si="33"/>
        <v>5.426315789473684E-2</v>
      </c>
      <c r="AO26">
        <f t="shared" si="20"/>
        <v>8.6078984485190413E-2</v>
      </c>
      <c r="AP26">
        <f t="shared" si="21"/>
        <v>2.4651259629398296E-2</v>
      </c>
      <c r="AQ26">
        <f t="shared" si="22"/>
        <v>2.7979358168037415E-3</v>
      </c>
      <c r="AR26">
        <f t="shared" si="23"/>
        <v>1.851795317684279</v>
      </c>
      <c r="AS26">
        <f t="shared" si="24"/>
        <v>0.16779133782612929</v>
      </c>
      <c r="AT26">
        <f t="shared" si="25"/>
        <v>1.6840039798581496</v>
      </c>
      <c r="AU26">
        <f t="shared" si="26"/>
        <v>102.7410828111457</v>
      </c>
      <c r="AV26" s="20">
        <f t="shared" si="27"/>
        <v>206.34134024590733</v>
      </c>
      <c r="AW26">
        <f t="shared" si="28"/>
        <v>1.429350617906666</v>
      </c>
      <c r="AX26">
        <f t="shared" si="29"/>
        <v>0.11352817993139244</v>
      </c>
      <c r="AY26">
        <f t="shared" si="30"/>
        <v>1.3158224379752734</v>
      </c>
      <c r="AZ26">
        <f t="shared" si="31"/>
        <v>80.278326940871423</v>
      </c>
      <c r="BA26" s="20">
        <f t="shared" si="32"/>
        <v>179.00381437563306</v>
      </c>
      <c r="BB26">
        <f t="shared" si="34"/>
        <v>1.1494252873563218E-2</v>
      </c>
    </row>
    <row r="27" spans="1:54">
      <c r="A27">
        <v>192</v>
      </c>
      <c r="B27" s="10">
        <v>36.877000000000002</v>
      </c>
      <c r="C27" s="11">
        <v>176.68100000000001</v>
      </c>
      <c r="D27" s="11">
        <v>23039.701000000001</v>
      </c>
      <c r="E27" s="11">
        <v>19.675000000000001</v>
      </c>
      <c r="F27" s="11">
        <v>4021.018</v>
      </c>
      <c r="G27" s="11">
        <v>2765.549</v>
      </c>
      <c r="H27" s="11">
        <v>0</v>
      </c>
      <c r="I27" s="11">
        <v>6231.91</v>
      </c>
      <c r="J27" s="11">
        <v>1.228</v>
      </c>
      <c r="K27" s="11">
        <v>19.693999999999999</v>
      </c>
      <c r="L27" s="11">
        <v>24.794</v>
      </c>
      <c r="M27" s="11">
        <v>0</v>
      </c>
      <c r="N27" s="15">
        <v>28912.262831769502</v>
      </c>
      <c r="O27" s="15">
        <f t="shared" si="35"/>
        <v>6</v>
      </c>
      <c r="P27">
        <f t="shared" si="0"/>
        <v>3.6877E-2</v>
      </c>
      <c r="Q27">
        <f t="shared" si="1"/>
        <v>0.176681</v>
      </c>
      <c r="R27">
        <f t="shared" si="2"/>
        <v>23.039701000000001</v>
      </c>
      <c r="S27">
        <f t="shared" si="3"/>
        <v>1.9675000000000002E-2</v>
      </c>
      <c r="T27" s="22">
        <f t="shared" si="4"/>
        <v>4.0210179999999998</v>
      </c>
      <c r="U27">
        <f t="shared" si="5"/>
        <v>2.765549</v>
      </c>
      <c r="V27" s="22">
        <f t="shared" si="6"/>
        <v>0</v>
      </c>
      <c r="W27">
        <f t="shared" si="7"/>
        <v>6.2319100000000001</v>
      </c>
      <c r="X27">
        <f t="shared" si="8"/>
        <v>1.2279999999999999E-3</v>
      </c>
      <c r="Y27" s="22">
        <f t="shared" si="9"/>
        <v>1.9694E-2</v>
      </c>
      <c r="Z27" s="22">
        <f t="shared" si="10"/>
        <v>2.4794E-2</v>
      </c>
      <c r="AA27" s="22">
        <f t="shared" si="11"/>
        <v>0</v>
      </c>
      <c r="AB27">
        <f t="shared" si="12"/>
        <v>61.838688178451818</v>
      </c>
      <c r="AC27" s="23">
        <v>0.75849999999999995</v>
      </c>
      <c r="AD27" s="17">
        <v>2.75</v>
      </c>
      <c r="AE27" s="17">
        <v>0.80899999999999994</v>
      </c>
      <c r="AF27" s="17">
        <v>2.9114999999999998</v>
      </c>
      <c r="AG27" s="18">
        <f t="shared" si="13"/>
        <v>5.3136887608069162E-3</v>
      </c>
      <c r="AH27">
        <f t="shared" si="14"/>
        <v>1.0021618529795564</v>
      </c>
      <c r="AI27">
        <f t="shared" si="15"/>
        <v>1.6190084344785026E-3</v>
      </c>
      <c r="AJ27">
        <f t="shared" si="16"/>
        <v>0.44711097108969605</v>
      </c>
      <c r="AK27">
        <f t="shared" si="17"/>
        <v>7.0730153452685421E-2</v>
      </c>
      <c r="AL27">
        <f t="shared" si="18"/>
        <v>0.31097355289421158</v>
      </c>
      <c r="AM27">
        <f t="shared" si="19"/>
        <v>4.3974932855863915E-5</v>
      </c>
      <c r="AN27">
        <f t="shared" si="33"/>
        <v>3.9921052631578947E-2</v>
      </c>
      <c r="AO27">
        <f t="shared" si="20"/>
        <v>7.7574047954865999E-2</v>
      </c>
      <c r="AP27">
        <f t="shared" si="21"/>
        <v>1.6843639392046635E-2</v>
      </c>
      <c r="AQ27">
        <f t="shared" si="22"/>
        <v>4.6952104499274311E-2</v>
      </c>
      <c r="AR27">
        <f t="shared" si="23"/>
        <v>1.8379532025442906</v>
      </c>
      <c r="AS27">
        <f t="shared" si="24"/>
        <v>0.18129084447776589</v>
      </c>
      <c r="AT27">
        <f t="shared" si="25"/>
        <v>1.6566623580665247</v>
      </c>
      <c r="AU27">
        <f t="shared" si="26"/>
        <v>101.07297046563868</v>
      </c>
      <c r="AV27" s="20">
        <f t="shared" si="27"/>
        <v>206.47778564409049</v>
      </c>
      <c r="AW27">
        <f t="shared" si="28"/>
        <v>1.3908422314545945</v>
      </c>
      <c r="AX27">
        <f t="shared" si="29"/>
        <v>0.14136979184618695</v>
      </c>
      <c r="AY27">
        <f t="shared" si="30"/>
        <v>1.2494724396084076</v>
      </c>
      <c r="AZ27">
        <f t="shared" si="31"/>
        <v>76.230313540508945</v>
      </c>
      <c r="BA27" s="20">
        <f t="shared" si="32"/>
        <v>176.81112271896075</v>
      </c>
      <c r="BB27">
        <f t="shared" si="34"/>
        <v>1.1494252873563218E-2</v>
      </c>
    </row>
    <row r="28" spans="1:54">
      <c r="A28">
        <v>204</v>
      </c>
      <c r="B28" s="10">
        <v>35.136000000000003</v>
      </c>
      <c r="C28" s="11">
        <v>165.98599999999999</v>
      </c>
      <c r="D28" s="11">
        <v>23329.969000000001</v>
      </c>
      <c r="E28" s="11">
        <v>20.591000000000001</v>
      </c>
      <c r="F28" s="11">
        <v>4210.5749999999998</v>
      </c>
      <c r="G28" s="11">
        <v>2724.6179999999999</v>
      </c>
      <c r="H28" s="11">
        <v>0</v>
      </c>
      <c r="I28" s="11">
        <v>6076.3890000000001</v>
      </c>
      <c r="J28" s="11">
        <v>1.224</v>
      </c>
      <c r="K28" s="11">
        <v>19.131</v>
      </c>
      <c r="L28" s="11">
        <v>23.288</v>
      </c>
      <c r="M28" s="11">
        <v>0</v>
      </c>
      <c r="N28" s="15">
        <v>28732.2237502752</v>
      </c>
      <c r="O28" s="15">
        <f t="shared" si="35"/>
        <v>12</v>
      </c>
      <c r="P28">
        <f t="shared" si="0"/>
        <v>3.5136000000000001E-2</v>
      </c>
      <c r="Q28">
        <f t="shared" si="1"/>
        <v>0.16598599999999999</v>
      </c>
      <c r="R28">
        <f t="shared" si="2"/>
        <v>23.329969000000002</v>
      </c>
      <c r="S28">
        <f t="shared" si="3"/>
        <v>2.0591000000000002E-2</v>
      </c>
      <c r="T28" s="22">
        <f t="shared" si="4"/>
        <v>4.2105749999999995</v>
      </c>
      <c r="U28">
        <f t="shared" si="5"/>
        <v>2.724618</v>
      </c>
      <c r="V28" s="22">
        <f t="shared" si="6"/>
        <v>0</v>
      </c>
      <c r="W28">
        <f t="shared" si="7"/>
        <v>6.0763889999999998</v>
      </c>
      <c r="X28">
        <f t="shared" si="8"/>
        <v>1.224E-3</v>
      </c>
      <c r="Y28" s="22">
        <f t="shared" si="9"/>
        <v>1.9130999999999999E-2</v>
      </c>
      <c r="Z28" s="22">
        <f t="shared" si="10"/>
        <v>2.3288E-2</v>
      </c>
      <c r="AA28" s="22">
        <f t="shared" si="11"/>
        <v>0</v>
      </c>
      <c r="AB28">
        <f t="shared" si="12"/>
        <v>61.453613489374646</v>
      </c>
      <c r="AC28" s="23">
        <v>1.0150000000000001</v>
      </c>
      <c r="AD28" s="17">
        <v>2.6685000000000003</v>
      </c>
      <c r="AE28" s="17">
        <v>1.0190000000000001</v>
      </c>
      <c r="AF28" s="17">
        <v>4.1999999999999996E-2</v>
      </c>
      <c r="AG28" s="18">
        <f t="shared" si="13"/>
        <v>5.0628242074927951E-3</v>
      </c>
      <c r="AH28">
        <f t="shared" si="14"/>
        <v>1.0147876903001307</v>
      </c>
      <c r="AI28">
        <f t="shared" si="15"/>
        <v>1.6943838716313518E-3</v>
      </c>
      <c r="AJ28">
        <f t="shared" si="16"/>
        <v>0.46818847294292065</v>
      </c>
      <c r="AK28">
        <f t="shared" si="17"/>
        <v>6.9683324808184136E-2</v>
      </c>
      <c r="AL28">
        <f t="shared" si="18"/>
        <v>0.30321302395209582</v>
      </c>
      <c r="AM28">
        <f t="shared" si="19"/>
        <v>4.3831692032229184E-5</v>
      </c>
      <c r="AN28">
        <f t="shared" si="33"/>
        <v>5.3421052631578952E-2</v>
      </c>
      <c r="AO28">
        <f t="shared" si="20"/>
        <v>7.5275035260930892E-2</v>
      </c>
      <c r="AP28">
        <f t="shared" si="21"/>
        <v>2.1215906724963568E-2</v>
      </c>
      <c r="AQ28">
        <f t="shared" si="22"/>
        <v>6.7731011127237541E-4</v>
      </c>
      <c r="AR28">
        <f t="shared" si="23"/>
        <v>1.8626735517744877</v>
      </c>
      <c r="AS28">
        <f t="shared" si="24"/>
        <v>0.15058930472874579</v>
      </c>
      <c r="AT28">
        <f t="shared" si="25"/>
        <v>1.7120842470457418</v>
      </c>
      <c r="AU28">
        <f t="shared" si="26"/>
        <v>104.45425991226071</v>
      </c>
      <c r="AV28" s="20">
        <f t="shared" si="27"/>
        <v>207.25928040163535</v>
      </c>
      <c r="AW28">
        <f t="shared" si="28"/>
        <v>1.394485078831567</v>
      </c>
      <c r="AX28">
        <f t="shared" si="29"/>
        <v>9.7168252097166841E-2</v>
      </c>
      <c r="AY28">
        <f t="shared" si="30"/>
        <v>1.2973168267344002</v>
      </c>
      <c r="AZ28">
        <f t="shared" si="31"/>
        <v>79.149299599065756</v>
      </c>
      <c r="BA28" s="20">
        <f t="shared" si="32"/>
        <v>176.68632608844041</v>
      </c>
      <c r="BB28">
        <f t="shared" si="34"/>
        <v>2.2988505747126436E-2</v>
      </c>
    </row>
    <row r="29" spans="1:54">
      <c r="A29">
        <v>210</v>
      </c>
      <c r="B29" s="10">
        <v>36.811</v>
      </c>
      <c r="C29" s="11">
        <v>171.69399999999999</v>
      </c>
      <c r="D29" s="11">
        <v>24507.507000000001</v>
      </c>
      <c r="E29" s="11">
        <v>22.113</v>
      </c>
      <c r="F29" s="11">
        <v>4406.924</v>
      </c>
      <c r="G29" s="11">
        <v>2823.77</v>
      </c>
      <c r="H29" s="11">
        <v>0</v>
      </c>
      <c r="I29" s="11">
        <v>6159.9769999999999</v>
      </c>
      <c r="J29" s="11">
        <v>1.18</v>
      </c>
      <c r="K29" s="11">
        <v>19.997</v>
      </c>
      <c r="L29" s="11">
        <v>23.824000000000002</v>
      </c>
      <c r="M29" s="11">
        <v>0</v>
      </c>
      <c r="N29" s="15">
        <v>30626.432100028502</v>
      </c>
      <c r="O29" s="15">
        <f t="shared" si="35"/>
        <v>6</v>
      </c>
      <c r="P29">
        <f t="shared" si="0"/>
        <v>3.6810999999999997E-2</v>
      </c>
      <c r="Q29">
        <f t="shared" si="1"/>
        <v>0.17169399999999999</v>
      </c>
      <c r="R29">
        <f t="shared" si="2"/>
        <v>24.507507</v>
      </c>
      <c r="S29">
        <f t="shared" si="3"/>
        <v>2.2113000000000001E-2</v>
      </c>
      <c r="T29" s="22">
        <f t="shared" si="4"/>
        <v>4.4069240000000001</v>
      </c>
      <c r="U29">
        <f t="shared" si="5"/>
        <v>2.8237700000000001</v>
      </c>
      <c r="V29" s="22">
        <f t="shared" si="6"/>
        <v>0</v>
      </c>
      <c r="W29">
        <f t="shared" si="7"/>
        <v>6.1599769999999996</v>
      </c>
      <c r="X29">
        <f t="shared" si="8"/>
        <v>1.1799999999999998E-3</v>
      </c>
      <c r="Y29" s="22">
        <f t="shared" si="9"/>
        <v>1.9997000000000001E-2</v>
      </c>
      <c r="Z29" s="22">
        <f t="shared" si="10"/>
        <v>2.3824000000000001E-2</v>
      </c>
      <c r="AA29" s="22">
        <f t="shared" si="11"/>
        <v>0</v>
      </c>
      <c r="AB29">
        <f t="shared" si="12"/>
        <v>65.50502102419766</v>
      </c>
      <c r="AC29" s="23">
        <v>1.0630000000000002</v>
      </c>
      <c r="AD29" s="17">
        <v>2.5609999999999999</v>
      </c>
      <c r="AE29" s="17">
        <v>0.96799999999999997</v>
      </c>
      <c r="AF29" s="17">
        <v>0.22599999999999998</v>
      </c>
      <c r="AG29" s="18">
        <f t="shared" si="13"/>
        <v>5.3041786743515838E-3</v>
      </c>
      <c r="AH29">
        <f t="shared" si="14"/>
        <v>1.0660072640278382</v>
      </c>
      <c r="AI29">
        <f t="shared" si="15"/>
        <v>1.8196255914420902E-3</v>
      </c>
      <c r="AJ29">
        <f t="shared" si="16"/>
        <v>0.49002120088954781</v>
      </c>
      <c r="AK29">
        <f t="shared" si="17"/>
        <v>7.221918158567775E-2</v>
      </c>
      <c r="AL29">
        <f t="shared" si="18"/>
        <v>0.30738408183632732</v>
      </c>
      <c r="AM29">
        <f t="shared" si="19"/>
        <v>4.2256042972247082E-5</v>
      </c>
      <c r="AN29">
        <f t="shared" si="33"/>
        <v>5.5947368421052641E-2</v>
      </c>
      <c r="AO29">
        <f t="shared" si="20"/>
        <v>7.2242595204513385E-2</v>
      </c>
      <c r="AP29">
        <f t="shared" si="21"/>
        <v>2.0154070372683738E-2</v>
      </c>
      <c r="AQ29">
        <f t="shared" si="22"/>
        <v>3.6445734558942103E-3</v>
      </c>
      <c r="AR29">
        <f t="shared" si="23"/>
        <v>1.9427977886481567</v>
      </c>
      <c r="AS29">
        <f t="shared" si="24"/>
        <v>0.151988607454144</v>
      </c>
      <c r="AT29">
        <f t="shared" si="25"/>
        <v>1.7908091811940126</v>
      </c>
      <c r="AU29">
        <f t="shared" si="26"/>
        <v>109.2572681446467</v>
      </c>
      <c r="AV29" s="20">
        <f t="shared" si="27"/>
        <v>217.75408616884437</v>
      </c>
      <c r="AW29">
        <f t="shared" si="28"/>
        <v>1.452776587758609</v>
      </c>
      <c r="AX29">
        <f t="shared" si="29"/>
        <v>9.6041239033091336E-2</v>
      </c>
      <c r="AY29">
        <f t="shared" si="30"/>
        <v>1.3567353487255176</v>
      </c>
      <c r="AZ29">
        <f t="shared" si="31"/>
        <v>82.774423625743822</v>
      </c>
      <c r="BA29" s="20">
        <f t="shared" si="32"/>
        <v>185.75749664994146</v>
      </c>
      <c r="BB29">
        <f t="shared" si="34"/>
        <v>1.1494252873563218E-2</v>
      </c>
    </row>
    <row r="30" spans="1:54">
      <c r="A30">
        <v>216</v>
      </c>
      <c r="B30" s="10">
        <v>37.024999999999999</v>
      </c>
      <c r="C30" s="11">
        <v>167.108</v>
      </c>
      <c r="D30" s="11">
        <v>24924.446</v>
      </c>
      <c r="E30" s="11">
        <v>20.757999999999999</v>
      </c>
      <c r="F30" s="11">
        <v>4508.3389999999999</v>
      </c>
      <c r="G30" s="11">
        <v>2882.6610000000001</v>
      </c>
      <c r="H30" s="11">
        <v>0</v>
      </c>
      <c r="I30" s="11">
        <v>6319.1840000000002</v>
      </c>
      <c r="J30" s="11">
        <v>2.0169999999999999</v>
      </c>
      <c r="K30" s="11">
        <v>19.841000000000001</v>
      </c>
      <c r="L30" s="11">
        <v>23.454999999999998</v>
      </c>
      <c r="M30" s="11">
        <v>0</v>
      </c>
      <c r="N30" s="15">
        <v>31251.315928447999</v>
      </c>
      <c r="O30" s="15">
        <f t="shared" si="35"/>
        <v>6</v>
      </c>
      <c r="P30">
        <f t="shared" si="0"/>
        <v>3.7024999999999995E-2</v>
      </c>
      <c r="Q30">
        <f t="shared" si="1"/>
        <v>0.16710800000000001</v>
      </c>
      <c r="R30">
        <f t="shared" si="2"/>
        <v>24.924446</v>
      </c>
      <c r="S30">
        <f t="shared" si="3"/>
        <v>2.0757999999999999E-2</v>
      </c>
      <c r="T30" s="22">
        <f t="shared" si="4"/>
        <v>4.5083390000000003</v>
      </c>
      <c r="U30">
        <f t="shared" si="5"/>
        <v>2.8826610000000001</v>
      </c>
      <c r="V30" s="22">
        <f t="shared" si="6"/>
        <v>0</v>
      </c>
      <c r="W30">
        <f t="shared" si="7"/>
        <v>6.3191839999999999</v>
      </c>
      <c r="X30">
        <f t="shared" si="8"/>
        <v>2.0169999999999997E-3</v>
      </c>
      <c r="Y30" s="22">
        <f t="shared" si="9"/>
        <v>1.9841000000000001E-2</v>
      </c>
      <c r="Z30" s="22">
        <f t="shared" si="10"/>
        <v>2.3454999999999997E-2</v>
      </c>
      <c r="AA30" s="22">
        <f t="shared" si="11"/>
        <v>0</v>
      </c>
      <c r="AB30">
        <f t="shared" si="12"/>
        <v>66.841547204740323</v>
      </c>
      <c r="AC30" s="23">
        <v>1.0155000000000001</v>
      </c>
      <c r="AD30" s="17">
        <v>2.6724999999999999</v>
      </c>
      <c r="AE30" s="17">
        <v>1.04</v>
      </c>
      <c r="AF30" s="17">
        <v>4.8000000000000001E-2</v>
      </c>
      <c r="AG30" s="18">
        <f t="shared" si="13"/>
        <v>5.3350144092219011E-3</v>
      </c>
      <c r="AH30">
        <f t="shared" si="14"/>
        <v>1.0841429317094389</v>
      </c>
      <c r="AI30">
        <f t="shared" si="15"/>
        <v>1.7081259000205717E-3</v>
      </c>
      <c r="AJ30">
        <f t="shared" si="16"/>
        <v>0.50129788732394376</v>
      </c>
      <c r="AK30">
        <f t="shared" si="17"/>
        <v>7.37253452685422E-2</v>
      </c>
      <c r="AL30">
        <f t="shared" si="18"/>
        <v>0.31532854291417167</v>
      </c>
      <c r="AM30">
        <f t="shared" si="19"/>
        <v>7.2229185317815566E-5</v>
      </c>
      <c r="AN30">
        <f t="shared" si="33"/>
        <v>5.3447368421052632E-2</v>
      </c>
      <c r="AO30">
        <f t="shared" si="20"/>
        <v>7.5387870239774321E-2</v>
      </c>
      <c r="AP30">
        <f t="shared" si="21"/>
        <v>2.1653133458255258E-2</v>
      </c>
      <c r="AQ30">
        <f t="shared" si="22"/>
        <v>7.740686985970005E-4</v>
      </c>
      <c r="AR30">
        <f t="shared" si="23"/>
        <v>1.981610076710657</v>
      </c>
      <c r="AS30">
        <f t="shared" si="24"/>
        <v>0.15126244081767923</v>
      </c>
      <c r="AT30">
        <f t="shared" si="25"/>
        <v>1.8303476358929778</v>
      </c>
      <c r="AU30">
        <f t="shared" si="26"/>
        <v>111.66950926583057</v>
      </c>
      <c r="AV30" s="20">
        <f t="shared" si="27"/>
        <v>222.19189047057091</v>
      </c>
      <c r="AW30">
        <f t="shared" si="28"/>
        <v>1.4803121893867133</v>
      </c>
      <c r="AX30">
        <f t="shared" si="29"/>
        <v>9.7815072396626582E-2</v>
      </c>
      <c r="AY30">
        <f t="shared" si="30"/>
        <v>1.3824971169900866</v>
      </c>
      <c r="AZ30">
        <f t="shared" si="31"/>
        <v>84.346149107565182</v>
      </c>
      <c r="BA30" s="20">
        <f t="shared" si="32"/>
        <v>189.30139531230549</v>
      </c>
      <c r="BB30">
        <f t="shared" si="34"/>
        <v>1.1494252873563218E-2</v>
      </c>
    </row>
    <row r="31" spans="1:54">
      <c r="A31">
        <v>228</v>
      </c>
      <c r="B31" s="10">
        <v>35.79</v>
      </c>
      <c r="C31" s="11">
        <v>164.315</v>
      </c>
      <c r="D31" s="11">
        <v>23472.792000000001</v>
      </c>
      <c r="E31" s="11">
        <v>19.056999999999999</v>
      </c>
      <c r="F31" s="11">
        <v>4433.3980000000001</v>
      </c>
      <c r="G31" s="11">
        <v>2801.9070000000002</v>
      </c>
      <c r="H31" s="11">
        <v>0</v>
      </c>
      <c r="I31" s="11">
        <v>6005.7950000000001</v>
      </c>
      <c r="J31" s="11">
        <v>1.8149999999999999</v>
      </c>
      <c r="K31" s="11">
        <v>19.213999999999999</v>
      </c>
      <c r="L31" s="11">
        <v>21.792999999999999</v>
      </c>
      <c r="M31" s="11">
        <v>0</v>
      </c>
      <c r="N31" s="15">
        <v>31397.716034208006</v>
      </c>
      <c r="O31" s="15">
        <f t="shared" si="35"/>
        <v>12</v>
      </c>
      <c r="P31">
        <f t="shared" si="0"/>
        <v>3.5790000000000002E-2</v>
      </c>
      <c r="Q31">
        <f t="shared" si="1"/>
        <v>0.16431499999999999</v>
      </c>
      <c r="R31">
        <f t="shared" si="2"/>
        <v>23.472792000000002</v>
      </c>
      <c r="S31">
        <f t="shared" si="3"/>
        <v>1.9056999999999998E-2</v>
      </c>
      <c r="T31" s="22">
        <f t="shared" si="4"/>
        <v>4.4333980000000004</v>
      </c>
      <c r="U31">
        <f t="shared" si="5"/>
        <v>2.8019070000000004</v>
      </c>
      <c r="V31" s="22">
        <f t="shared" si="6"/>
        <v>0</v>
      </c>
      <c r="W31">
        <f t="shared" si="7"/>
        <v>6.005795</v>
      </c>
      <c r="X31">
        <f t="shared" si="8"/>
        <v>1.815E-3</v>
      </c>
      <c r="Y31" s="22">
        <f t="shared" si="9"/>
        <v>1.9213999999999998E-2</v>
      </c>
      <c r="Z31" s="22">
        <f t="shared" si="10"/>
        <v>2.1793E-2</v>
      </c>
      <c r="AA31" s="22">
        <f t="shared" si="11"/>
        <v>0</v>
      </c>
      <c r="AB31">
        <f t="shared" si="12"/>
        <v>67.154673525639609</v>
      </c>
      <c r="AC31" s="23">
        <v>1.0269999999999999</v>
      </c>
      <c r="AD31" s="17">
        <v>2.0030000000000001</v>
      </c>
      <c r="AE31" s="17">
        <v>0.95700000000000007</v>
      </c>
      <c r="AF31" s="17">
        <v>0.12</v>
      </c>
      <c r="AG31" s="18">
        <f t="shared" si="13"/>
        <v>5.1570605187319886E-3</v>
      </c>
      <c r="AH31">
        <f t="shared" si="14"/>
        <v>1.0210000869943454</v>
      </c>
      <c r="AI31">
        <f t="shared" si="15"/>
        <v>1.5681547006788726E-3</v>
      </c>
      <c r="AJ31">
        <f t="shared" si="16"/>
        <v>0.49296493699036326</v>
      </c>
      <c r="AK31">
        <f t="shared" si="17"/>
        <v>7.1660025575447581E-2</v>
      </c>
      <c r="AL31">
        <f t="shared" si="18"/>
        <v>0.29969036926147707</v>
      </c>
      <c r="AM31">
        <f t="shared" si="19"/>
        <v>6.4995523724261411E-5</v>
      </c>
      <c r="AN31">
        <f t="shared" si="33"/>
        <v>5.4052631578947366E-2</v>
      </c>
      <c r="AO31">
        <f t="shared" si="20"/>
        <v>5.6502115655853315E-2</v>
      </c>
      <c r="AP31">
        <f t="shared" si="21"/>
        <v>1.9925046845721425E-2</v>
      </c>
      <c r="AQ31">
        <f t="shared" si="22"/>
        <v>1.9351717464925011E-3</v>
      </c>
      <c r="AR31">
        <f t="shared" si="23"/>
        <v>1.8921056295647685</v>
      </c>
      <c r="AS31">
        <f t="shared" si="24"/>
        <v>0.13241496582701462</v>
      </c>
      <c r="AT31">
        <f t="shared" si="25"/>
        <v>1.7596906637377538</v>
      </c>
      <c r="AU31">
        <f t="shared" si="26"/>
        <v>107.35872739464035</v>
      </c>
      <c r="AV31" s="20">
        <f t="shared" si="27"/>
        <v>215.59627692027999</v>
      </c>
      <c r="AW31">
        <f t="shared" si="28"/>
        <v>1.3991406925744052</v>
      </c>
      <c r="AX31">
        <f t="shared" si="29"/>
        <v>7.8362334248067253E-2</v>
      </c>
      <c r="AY31">
        <f t="shared" si="30"/>
        <v>1.3207783583263379</v>
      </c>
      <c r="AZ31">
        <f t="shared" si="31"/>
        <v>80.580687641489874</v>
      </c>
      <c r="BA31" s="20">
        <f t="shared" si="32"/>
        <v>183.31683216712946</v>
      </c>
      <c r="BB31">
        <f t="shared" si="34"/>
        <v>2.2988505747126436E-2</v>
      </c>
    </row>
    <row r="32" spans="1:54">
      <c r="A32">
        <v>234</v>
      </c>
      <c r="B32" s="10">
        <v>35.24</v>
      </c>
      <c r="C32" s="11">
        <v>160.28200000000001</v>
      </c>
      <c r="D32" s="11">
        <v>23045.199000000001</v>
      </c>
      <c r="E32" s="11">
        <v>20.667000000000002</v>
      </c>
      <c r="F32" s="11">
        <v>4748.6009999999997</v>
      </c>
      <c r="G32" s="11">
        <v>2788.4290000000001</v>
      </c>
      <c r="H32" s="11">
        <v>0</v>
      </c>
      <c r="I32" s="11">
        <v>6189.683</v>
      </c>
      <c r="J32" s="11">
        <v>2.0030000000000001</v>
      </c>
      <c r="K32" s="11">
        <v>19.163</v>
      </c>
      <c r="L32" s="11">
        <v>22.141999999999999</v>
      </c>
      <c r="M32" s="11">
        <v>0</v>
      </c>
      <c r="N32" s="15">
        <v>32042.1589602153</v>
      </c>
      <c r="O32" s="15">
        <f t="shared" si="35"/>
        <v>6</v>
      </c>
      <c r="P32">
        <f t="shared" si="0"/>
        <v>3.524E-2</v>
      </c>
      <c r="Q32">
        <f t="shared" si="1"/>
        <v>0.16028200000000001</v>
      </c>
      <c r="R32">
        <f t="shared" si="2"/>
        <v>23.045199</v>
      </c>
      <c r="S32">
        <f t="shared" si="3"/>
        <v>2.0667000000000001E-2</v>
      </c>
      <c r="T32" s="22">
        <f t="shared" si="4"/>
        <v>4.7486009999999998</v>
      </c>
      <c r="U32">
        <f t="shared" si="5"/>
        <v>2.7884290000000003</v>
      </c>
      <c r="V32" s="22">
        <f t="shared" si="6"/>
        <v>0</v>
      </c>
      <c r="W32">
        <f t="shared" si="7"/>
        <v>6.1896829999999996</v>
      </c>
      <c r="X32">
        <f t="shared" si="8"/>
        <v>2.003E-3</v>
      </c>
      <c r="Y32" s="22">
        <f t="shared" si="9"/>
        <v>1.9162999999999999E-2</v>
      </c>
      <c r="Z32" s="22">
        <f t="shared" si="10"/>
        <v>2.2141999999999998E-2</v>
      </c>
      <c r="AA32" s="22">
        <f t="shared" si="11"/>
        <v>0</v>
      </c>
      <c r="AB32">
        <f t="shared" si="12"/>
        <v>68.533033475604668</v>
      </c>
      <c r="AC32" s="23">
        <v>0.99250000000000005</v>
      </c>
      <c r="AD32" s="17">
        <v>1.8330000000000002</v>
      </c>
      <c r="AE32" s="17">
        <v>0.92049999999999987</v>
      </c>
      <c r="AF32" s="17">
        <v>8.3000000000000004E-2</v>
      </c>
      <c r="AG32" s="18">
        <f t="shared" si="13"/>
        <v>5.0778097982708929E-3</v>
      </c>
      <c r="AH32">
        <f t="shared" si="14"/>
        <v>1.0024010004349717</v>
      </c>
      <c r="AI32">
        <f t="shared" si="15"/>
        <v>1.7006377288623742E-3</v>
      </c>
      <c r="AJ32">
        <f t="shared" si="16"/>
        <v>0.52801345441067449</v>
      </c>
      <c r="AK32">
        <f t="shared" si="17"/>
        <v>7.1315319693094639E-2</v>
      </c>
      <c r="AL32">
        <f t="shared" si="18"/>
        <v>0.30886641716566865</v>
      </c>
      <c r="AM32">
        <f t="shared" si="19"/>
        <v>7.1727842435094001E-5</v>
      </c>
      <c r="AN32">
        <f t="shared" si="33"/>
        <v>5.2236842105263158E-2</v>
      </c>
      <c r="AO32">
        <f t="shared" si="20"/>
        <v>5.1706629055007051E-2</v>
      </c>
      <c r="AP32">
        <f t="shared" si="21"/>
        <v>1.9165105142619192E-2</v>
      </c>
      <c r="AQ32">
        <f t="shared" si="22"/>
        <v>1.3384937913239801E-3</v>
      </c>
      <c r="AR32">
        <f t="shared" si="23"/>
        <v>1.9174463670739781</v>
      </c>
      <c r="AS32">
        <f t="shared" si="24"/>
        <v>0.12444707009421338</v>
      </c>
      <c r="AT32">
        <f t="shared" si="25"/>
        <v>1.7929992969797648</v>
      </c>
      <c r="AU32">
        <f t="shared" si="26"/>
        <v>109.39088710873544</v>
      </c>
      <c r="AV32" s="20">
        <f t="shared" si="27"/>
        <v>218.78432958434013</v>
      </c>
      <c r="AW32">
        <f t="shared" si="28"/>
        <v>1.3894329126633036</v>
      </c>
      <c r="AX32">
        <f t="shared" si="29"/>
        <v>7.2210227988950215E-2</v>
      </c>
      <c r="AY32">
        <f t="shared" si="30"/>
        <v>1.3172226846743533</v>
      </c>
      <c r="AZ32">
        <f t="shared" si="31"/>
        <v>80.363755991982288</v>
      </c>
      <c r="BA32" s="20">
        <f t="shared" si="32"/>
        <v>183.97479246758695</v>
      </c>
      <c r="BB32">
        <f t="shared" si="34"/>
        <v>1.1494252873563218E-2</v>
      </c>
    </row>
    <row r="33" spans="1:54">
      <c r="A33">
        <v>240</v>
      </c>
      <c r="B33" s="10">
        <v>34.314999999999998</v>
      </c>
      <c r="C33" s="11">
        <v>154.54499999999999</v>
      </c>
      <c r="D33" s="11">
        <v>22544.511999999999</v>
      </c>
      <c r="E33" s="11">
        <v>21.312000000000001</v>
      </c>
      <c r="F33" s="11">
        <v>4627.7979999999998</v>
      </c>
      <c r="G33" s="11">
        <v>2756.7649999999999</v>
      </c>
      <c r="H33" s="11">
        <v>0</v>
      </c>
      <c r="I33" s="11">
        <v>6070.8429999999998</v>
      </c>
      <c r="J33" s="11">
        <v>1.444</v>
      </c>
      <c r="K33" s="11">
        <v>18.625</v>
      </c>
      <c r="L33" s="11">
        <v>21.337</v>
      </c>
      <c r="M33" s="11">
        <v>0</v>
      </c>
      <c r="N33" s="15">
        <v>31743.1147131789</v>
      </c>
      <c r="O33" s="15">
        <f t="shared" si="35"/>
        <v>6</v>
      </c>
      <c r="P33">
        <f t="shared" si="0"/>
        <v>3.4314999999999998E-2</v>
      </c>
      <c r="Q33">
        <f t="shared" si="1"/>
        <v>0.15454499999999999</v>
      </c>
      <c r="R33">
        <f t="shared" si="2"/>
        <v>22.544511999999997</v>
      </c>
      <c r="S33">
        <f t="shared" si="3"/>
        <v>2.1312000000000001E-2</v>
      </c>
      <c r="T33" s="22">
        <f t="shared" si="4"/>
        <v>4.6277979999999994</v>
      </c>
      <c r="U33">
        <f t="shared" si="5"/>
        <v>2.7567649999999997</v>
      </c>
      <c r="V33" s="22">
        <f t="shared" si="6"/>
        <v>0</v>
      </c>
      <c r="W33">
        <f t="shared" si="7"/>
        <v>6.070843</v>
      </c>
      <c r="X33">
        <f t="shared" si="8"/>
        <v>1.444E-3</v>
      </c>
      <c r="Y33" s="22">
        <f t="shared" si="9"/>
        <v>1.8624999999999999E-2</v>
      </c>
      <c r="Z33" s="22">
        <f t="shared" si="10"/>
        <v>2.1336999999999998E-2</v>
      </c>
      <c r="AA33" s="22">
        <f t="shared" si="11"/>
        <v>0</v>
      </c>
      <c r="AB33">
        <f t="shared" si="12"/>
        <v>67.893425844349878</v>
      </c>
      <c r="AC33" s="23">
        <v>0.97750000000000004</v>
      </c>
      <c r="AD33" s="17">
        <v>1.7065000000000001</v>
      </c>
      <c r="AE33" s="17">
        <v>0.91150000000000009</v>
      </c>
      <c r="AF33" s="17">
        <v>7.6999999999999999E-2</v>
      </c>
      <c r="AG33" s="18">
        <f t="shared" si="13"/>
        <v>4.9445244956772333E-3</v>
      </c>
      <c r="AH33">
        <f t="shared" si="14"/>
        <v>0.9806225315354502</v>
      </c>
      <c r="AI33">
        <f t="shared" si="15"/>
        <v>1.7537132277309197E-3</v>
      </c>
      <c r="AJ33">
        <f t="shared" si="16"/>
        <v>0.5145809488510007</v>
      </c>
      <c r="AK33">
        <f t="shared" si="17"/>
        <v>7.0505498721227605E-2</v>
      </c>
      <c r="AL33">
        <f t="shared" si="18"/>
        <v>0.30293627744510981</v>
      </c>
      <c r="AM33">
        <f t="shared" si="19"/>
        <v>5.1709937332139656E-5</v>
      </c>
      <c r="AN33">
        <f t="shared" si="33"/>
        <v>5.1447368421052631E-2</v>
      </c>
      <c r="AO33">
        <f t="shared" si="20"/>
        <v>4.8138222849083215E-2</v>
      </c>
      <c r="AP33">
        <f t="shared" si="21"/>
        <v>1.8977722256922756E-2</v>
      </c>
      <c r="AQ33">
        <f t="shared" si="22"/>
        <v>1.2417352039993551E-3</v>
      </c>
      <c r="AR33">
        <f t="shared" si="23"/>
        <v>1.8753952042135287</v>
      </c>
      <c r="AS33">
        <f t="shared" si="24"/>
        <v>0.11980504873105795</v>
      </c>
      <c r="AT33">
        <f t="shared" si="25"/>
        <v>1.7555901554824707</v>
      </c>
      <c r="AU33">
        <f t="shared" si="26"/>
        <v>107.10855538598553</v>
      </c>
      <c r="AV33" s="20">
        <f t="shared" si="27"/>
        <v>214.92597723033543</v>
      </c>
      <c r="AW33">
        <f t="shared" si="28"/>
        <v>1.360814255362528</v>
      </c>
      <c r="AX33">
        <f t="shared" si="29"/>
        <v>6.8357680310005317E-2</v>
      </c>
      <c r="AY33">
        <f t="shared" si="30"/>
        <v>1.2924565750525228</v>
      </c>
      <c r="AZ33">
        <f t="shared" si="31"/>
        <v>78.852775643954416</v>
      </c>
      <c r="BA33" s="20">
        <f t="shared" si="32"/>
        <v>181.02493748830432</v>
      </c>
      <c r="BB33">
        <f t="shared" si="34"/>
        <v>1.1494252873563218E-2</v>
      </c>
    </row>
    <row r="34" spans="1:54">
      <c r="A34">
        <v>252</v>
      </c>
      <c r="B34" s="10">
        <v>33.216999999999999</v>
      </c>
      <c r="C34" s="11">
        <v>146.22399999999999</v>
      </c>
      <c r="D34" s="11">
        <v>23334.757000000001</v>
      </c>
      <c r="E34" s="11">
        <v>20.209</v>
      </c>
      <c r="F34" s="11">
        <v>4536.817</v>
      </c>
      <c r="G34" s="11">
        <v>2703.0720000000001</v>
      </c>
      <c r="H34" s="11">
        <v>0</v>
      </c>
      <c r="I34" s="11">
        <v>5981.8029999999999</v>
      </c>
      <c r="J34" s="11">
        <v>1.7789999999999999</v>
      </c>
      <c r="K34" s="11">
        <v>18.495000000000001</v>
      </c>
      <c r="L34" s="11">
        <v>20.265000000000001</v>
      </c>
      <c r="M34" s="11">
        <v>0</v>
      </c>
      <c r="N34" s="15">
        <v>31213.225406308</v>
      </c>
      <c r="O34" s="15">
        <f t="shared" si="35"/>
        <v>12</v>
      </c>
      <c r="P34">
        <f t="shared" si="0"/>
        <v>3.3216999999999997E-2</v>
      </c>
      <c r="Q34">
        <f t="shared" si="1"/>
        <v>0.14622399999999999</v>
      </c>
      <c r="R34">
        <f t="shared" si="2"/>
        <v>23.334757</v>
      </c>
      <c r="S34">
        <f t="shared" si="3"/>
        <v>2.0209000000000001E-2</v>
      </c>
      <c r="T34" s="22">
        <f t="shared" si="4"/>
        <v>4.5368170000000001</v>
      </c>
      <c r="U34">
        <f t="shared" si="5"/>
        <v>2.7030720000000001</v>
      </c>
      <c r="V34" s="22">
        <f t="shared" si="6"/>
        <v>0</v>
      </c>
      <c r="W34">
        <f t="shared" si="7"/>
        <v>5.9818030000000002</v>
      </c>
      <c r="X34">
        <f t="shared" si="8"/>
        <v>1.779E-3</v>
      </c>
      <c r="Y34" s="22">
        <f t="shared" si="9"/>
        <v>1.8495000000000001E-2</v>
      </c>
      <c r="Z34" s="22">
        <f t="shared" si="10"/>
        <v>2.0265000000000002E-2</v>
      </c>
      <c r="AA34" s="22">
        <f t="shared" si="11"/>
        <v>0</v>
      </c>
      <c r="AB34">
        <f t="shared" si="12"/>
        <v>66.760077693520273</v>
      </c>
      <c r="AC34" s="23">
        <v>0.97849999999999993</v>
      </c>
      <c r="AD34" s="17">
        <v>1.6544999999999999</v>
      </c>
      <c r="AE34" s="17">
        <v>0.8085</v>
      </c>
      <c r="AF34" s="17">
        <v>0.10999999999999999</v>
      </c>
      <c r="AG34" s="18">
        <f t="shared" si="13"/>
        <v>4.7863112391930826E-3</v>
      </c>
      <c r="AH34">
        <f t="shared" si="14"/>
        <v>1.0149959547629406</v>
      </c>
      <c r="AI34">
        <f t="shared" si="15"/>
        <v>1.6629500102859495E-3</v>
      </c>
      <c r="AJ34">
        <f t="shared" si="16"/>
        <v>0.50446445515196447</v>
      </c>
      <c r="AK34">
        <f t="shared" si="17"/>
        <v>6.9132276214833754E-2</v>
      </c>
      <c r="AL34">
        <f t="shared" si="18"/>
        <v>0.29849316367265472</v>
      </c>
      <c r="AM34">
        <f t="shared" si="19"/>
        <v>6.3706356311548791E-5</v>
      </c>
      <c r="AN34">
        <f t="shared" si="33"/>
        <v>5.1499999999999997E-2</v>
      </c>
      <c r="AO34">
        <f t="shared" si="20"/>
        <v>4.667136812411847E-2</v>
      </c>
      <c r="AP34">
        <f t="shared" si="21"/>
        <v>1.6833229231730168E-2</v>
      </c>
      <c r="AQ34">
        <f t="shared" si="22"/>
        <v>1.7739074342847927E-3</v>
      </c>
      <c r="AR34">
        <f t="shared" si="23"/>
        <v>1.8935988174081841</v>
      </c>
      <c r="AS34">
        <f t="shared" si="24"/>
        <v>0.11677850479013344</v>
      </c>
      <c r="AT34">
        <f t="shared" si="25"/>
        <v>1.7768203126180506</v>
      </c>
      <c r="AU34">
        <f t="shared" si="26"/>
        <v>108.40380727282727</v>
      </c>
      <c r="AV34" s="20">
        <f t="shared" si="27"/>
        <v>215.51202296634753</v>
      </c>
      <c r="AW34">
        <f t="shared" si="28"/>
        <v>1.3891343622562196</v>
      </c>
      <c r="AX34">
        <f t="shared" si="29"/>
        <v>6.5278504790133432E-2</v>
      </c>
      <c r="AY34">
        <f t="shared" si="30"/>
        <v>1.3238558574660861</v>
      </c>
      <c r="AZ34">
        <f t="shared" si="31"/>
        <v>80.768445864005912</v>
      </c>
      <c r="BA34" s="20">
        <f t="shared" si="32"/>
        <v>182.32258455752617</v>
      </c>
      <c r="BB34">
        <f t="shared" si="34"/>
        <v>2.2988505747126436E-2</v>
      </c>
    </row>
    <row r="35" spans="1:54">
      <c r="A35">
        <v>258</v>
      </c>
      <c r="B35" s="10">
        <v>32.250999999999998</v>
      </c>
      <c r="C35" s="11">
        <v>141.28800000000001</v>
      </c>
      <c r="D35" s="11">
        <v>21454.574000000001</v>
      </c>
      <c r="E35" s="11">
        <v>47.578000000000003</v>
      </c>
      <c r="F35" s="11">
        <v>4405.6459999999997</v>
      </c>
      <c r="G35" s="11">
        <v>2609.7820000000002</v>
      </c>
      <c r="H35" s="11">
        <v>0</v>
      </c>
      <c r="I35" s="11">
        <v>5689.5510000000004</v>
      </c>
      <c r="J35" s="11">
        <v>1.9119999999999999</v>
      </c>
      <c r="K35" s="11">
        <v>17.690999999999999</v>
      </c>
      <c r="L35" s="11">
        <v>19.276</v>
      </c>
      <c r="M35" s="11">
        <v>0</v>
      </c>
      <c r="N35" s="15">
        <v>33398.337154893998</v>
      </c>
      <c r="O35" s="15">
        <f t="shared" si="35"/>
        <v>6</v>
      </c>
      <c r="P35">
        <f t="shared" ref="P35:P51" si="36">B35/1000</f>
        <v>3.2250999999999995E-2</v>
      </c>
      <c r="Q35">
        <f t="shared" si="1"/>
        <v>0.14128800000000002</v>
      </c>
      <c r="R35">
        <f t="shared" si="2"/>
        <v>21.454574000000001</v>
      </c>
      <c r="S35">
        <f t="shared" si="3"/>
        <v>4.7578000000000002E-2</v>
      </c>
      <c r="T35" s="22">
        <f t="shared" si="4"/>
        <v>4.405646</v>
      </c>
      <c r="U35">
        <f t="shared" si="5"/>
        <v>2.609782</v>
      </c>
      <c r="V35" s="22">
        <f t="shared" si="6"/>
        <v>0</v>
      </c>
      <c r="W35">
        <f t="shared" si="7"/>
        <v>5.6895510000000007</v>
      </c>
      <c r="X35">
        <f t="shared" si="8"/>
        <v>1.9119999999999999E-3</v>
      </c>
      <c r="Y35" s="22">
        <f t="shared" si="9"/>
        <v>1.7690999999999998E-2</v>
      </c>
      <c r="Z35" s="22">
        <f t="shared" si="10"/>
        <v>1.9276000000000001E-2</v>
      </c>
      <c r="AA35" s="22">
        <f t="shared" si="11"/>
        <v>0</v>
      </c>
      <c r="AB35">
        <f t="shared" ref="AB35:AB51" si="37">(N35/1000)*(60.08/28.09)</f>
        <v>71.433680892347127</v>
      </c>
      <c r="AC35" s="23">
        <v>0.96</v>
      </c>
      <c r="AD35" s="17">
        <v>1.4700000000000002</v>
      </c>
      <c r="AE35" s="17">
        <v>0.78</v>
      </c>
      <c r="AF35" s="17">
        <v>8.7500000000000008E-2</v>
      </c>
      <c r="AG35" s="18">
        <f t="shared" si="13"/>
        <v>4.6471181556195958E-3</v>
      </c>
      <c r="AH35">
        <f t="shared" si="14"/>
        <v>0.93321331013484132</v>
      </c>
      <c r="AI35">
        <f t="shared" si="15"/>
        <v>3.9150792018103273E-3</v>
      </c>
      <c r="AJ35">
        <f t="shared" si="16"/>
        <v>0.48987909562638987</v>
      </c>
      <c r="AK35">
        <f t="shared" si="17"/>
        <v>6.6746342710997442E-2</v>
      </c>
      <c r="AL35">
        <f t="shared" si="18"/>
        <v>0.28390973053892221</v>
      </c>
      <c r="AM35">
        <f t="shared" si="19"/>
        <v>6.8469113697403758E-5</v>
      </c>
      <c r="AN35">
        <f t="shared" si="33"/>
        <v>5.0526315789473683E-2</v>
      </c>
      <c r="AO35">
        <f t="shared" si="20"/>
        <v>4.1466854724964738E-2</v>
      </c>
      <c r="AP35">
        <f t="shared" si="21"/>
        <v>1.6239850093691444E-2</v>
      </c>
      <c r="AQ35">
        <f t="shared" si="22"/>
        <v>1.4110627318174489E-3</v>
      </c>
      <c r="AR35">
        <f t="shared" si="23"/>
        <v>1.7823791454822784</v>
      </c>
      <c r="AS35">
        <f t="shared" si="24"/>
        <v>0.10964408333994731</v>
      </c>
      <c r="AT35">
        <f t="shared" si="25"/>
        <v>1.6727350621423311</v>
      </c>
      <c r="AU35">
        <f t="shared" si="26"/>
        <v>102.05356614130362</v>
      </c>
      <c r="AV35" s="20">
        <f t="shared" si="27"/>
        <v>211.20429603365073</v>
      </c>
      <c r="AW35">
        <f t="shared" si="28"/>
        <v>1.2925000498558883</v>
      </c>
      <c r="AX35">
        <f t="shared" si="29"/>
        <v>5.9117767550473634E-2</v>
      </c>
      <c r="AY35">
        <f t="shared" si="30"/>
        <v>1.2333822823054146</v>
      </c>
      <c r="AZ35">
        <f t="shared" si="31"/>
        <v>75.248653043453345</v>
      </c>
      <c r="BA35" s="20">
        <f t="shared" si="32"/>
        <v>178.9967699358005</v>
      </c>
      <c r="BB35">
        <f t="shared" si="34"/>
        <v>1.1494252873563218E-2</v>
      </c>
    </row>
    <row r="36" spans="1:54">
      <c r="A36">
        <v>264</v>
      </c>
      <c r="B36" s="10">
        <v>31.683</v>
      </c>
      <c r="C36" s="11">
        <v>135.30699999999999</v>
      </c>
      <c r="D36" s="11">
        <v>21530.162</v>
      </c>
      <c r="E36" s="11">
        <v>22.751999999999999</v>
      </c>
      <c r="F36" s="11">
        <v>4439.8280000000004</v>
      </c>
      <c r="G36" s="11">
        <v>2702.5160000000001</v>
      </c>
      <c r="H36" s="11">
        <v>0</v>
      </c>
      <c r="I36" s="11">
        <v>5732.56</v>
      </c>
      <c r="J36" s="11">
        <v>8.1159999999999997</v>
      </c>
      <c r="K36" s="11">
        <v>17.532</v>
      </c>
      <c r="L36" s="11">
        <v>18.937000000000001</v>
      </c>
      <c r="M36" s="11">
        <v>0</v>
      </c>
      <c r="N36" s="15">
        <v>31399.386451012499</v>
      </c>
      <c r="O36" s="15">
        <f t="shared" si="35"/>
        <v>6</v>
      </c>
      <c r="P36">
        <f t="shared" si="36"/>
        <v>3.1683000000000003E-2</v>
      </c>
      <c r="Q36">
        <f t="shared" si="1"/>
        <v>0.13530699999999998</v>
      </c>
      <c r="R36">
        <f t="shared" si="2"/>
        <v>21.530162000000001</v>
      </c>
      <c r="S36">
        <f t="shared" si="3"/>
        <v>2.2751999999999998E-2</v>
      </c>
      <c r="T36" s="22">
        <f t="shared" si="4"/>
        <v>4.4398280000000003</v>
      </c>
      <c r="U36">
        <f t="shared" si="5"/>
        <v>2.7025160000000001</v>
      </c>
      <c r="V36" s="22">
        <f t="shared" si="6"/>
        <v>0</v>
      </c>
      <c r="W36">
        <f t="shared" si="7"/>
        <v>5.7325600000000003</v>
      </c>
      <c r="X36">
        <f t="shared" si="8"/>
        <v>8.116E-3</v>
      </c>
      <c r="Y36" s="22">
        <f t="shared" si="9"/>
        <v>1.7531999999999999E-2</v>
      </c>
      <c r="Z36" s="22">
        <f t="shared" si="10"/>
        <v>1.8937000000000002E-2</v>
      </c>
      <c r="AA36" s="22">
        <f t="shared" si="11"/>
        <v>0</v>
      </c>
      <c r="AB36">
        <f t="shared" si="37"/>
        <v>67.158246278990063</v>
      </c>
      <c r="AC36" s="23">
        <v>0.93299999999999994</v>
      </c>
      <c r="AD36" s="17">
        <v>1.657</v>
      </c>
      <c r="AE36" s="17">
        <v>0.74399999999999999</v>
      </c>
      <c r="AF36" s="17">
        <v>8.7500000000000008E-2</v>
      </c>
      <c r="AG36" s="18">
        <f t="shared" si="13"/>
        <v>4.5652737752161386E-3</v>
      </c>
      <c r="AH36">
        <f t="shared" si="14"/>
        <v>0.93650117442366254</v>
      </c>
      <c r="AI36">
        <f t="shared" si="15"/>
        <v>1.8722073647397654E-3</v>
      </c>
      <c r="AJ36">
        <f t="shared" si="16"/>
        <v>0.49367991104521869</v>
      </c>
      <c r="AK36">
        <f t="shared" si="17"/>
        <v>6.9118056265984662E-2</v>
      </c>
      <c r="AL36">
        <f t="shared" si="18"/>
        <v>0.28605588822355293</v>
      </c>
      <c r="AM36">
        <f t="shared" si="19"/>
        <v>2.9063563115487915E-4</v>
      </c>
      <c r="AN36">
        <f t="shared" si="33"/>
        <v>4.9105263157894735E-2</v>
      </c>
      <c r="AO36">
        <f t="shared" si="20"/>
        <v>4.6741889985895624E-2</v>
      </c>
      <c r="AP36">
        <f t="shared" si="21"/>
        <v>1.5490318550905683E-2</v>
      </c>
      <c r="AQ36">
        <f t="shared" si="22"/>
        <v>1.4110627318174489E-3</v>
      </c>
      <c r="AR36">
        <f t="shared" si="23"/>
        <v>1.7920831467295295</v>
      </c>
      <c r="AS36">
        <f t="shared" si="24"/>
        <v>0.11274853442651349</v>
      </c>
      <c r="AT36">
        <f t="shared" si="25"/>
        <v>1.679334612303016</v>
      </c>
      <c r="AU36">
        <f t="shared" si="26"/>
        <v>102.456204696607</v>
      </c>
      <c r="AV36" s="20">
        <f t="shared" si="27"/>
        <v>207.67534397559706</v>
      </c>
      <c r="AW36">
        <f t="shared" si="28"/>
        <v>1.2984032356843109</v>
      </c>
      <c r="AX36">
        <f t="shared" si="29"/>
        <v>6.3643271268618754E-2</v>
      </c>
      <c r="AY36">
        <f t="shared" si="30"/>
        <v>1.2347599644156921</v>
      </c>
      <c r="AZ36">
        <f t="shared" si="31"/>
        <v>75.332705429001379</v>
      </c>
      <c r="BA36" s="20">
        <f t="shared" si="32"/>
        <v>175.14254770799144</v>
      </c>
      <c r="BB36">
        <f t="shared" si="34"/>
        <v>1.1494252873563218E-2</v>
      </c>
    </row>
    <row r="37" spans="1:54">
      <c r="A37">
        <v>276</v>
      </c>
      <c r="B37" s="10">
        <v>31.061</v>
      </c>
      <c r="C37" s="11">
        <v>127.158</v>
      </c>
      <c r="D37" s="11">
        <v>21711.917000000001</v>
      </c>
      <c r="E37" s="11">
        <v>20.391999999999999</v>
      </c>
      <c r="F37" s="11">
        <v>4406.6890000000003</v>
      </c>
      <c r="G37" s="11">
        <v>2583.35</v>
      </c>
      <c r="H37" s="11">
        <v>0</v>
      </c>
      <c r="I37" s="11">
        <v>5620.6750000000002</v>
      </c>
      <c r="J37" s="11">
        <v>2.1920000000000002</v>
      </c>
      <c r="K37" s="11">
        <v>17.172000000000001</v>
      </c>
      <c r="L37" s="11">
        <v>18.463000000000001</v>
      </c>
      <c r="M37" s="11">
        <v>0</v>
      </c>
      <c r="N37" s="15">
        <v>30330.888816028506</v>
      </c>
      <c r="O37" s="15">
        <f t="shared" si="35"/>
        <v>12</v>
      </c>
      <c r="P37">
        <f t="shared" si="36"/>
        <v>3.1060999999999998E-2</v>
      </c>
      <c r="Q37">
        <f t="shared" si="1"/>
        <v>0.12715799999999999</v>
      </c>
      <c r="R37">
        <f t="shared" si="2"/>
        <v>21.711917</v>
      </c>
      <c r="S37">
        <f t="shared" si="3"/>
        <v>2.0392E-2</v>
      </c>
      <c r="T37" s="22">
        <f t="shared" si="4"/>
        <v>4.4066890000000001</v>
      </c>
      <c r="U37">
        <f t="shared" si="5"/>
        <v>2.5833499999999998</v>
      </c>
      <c r="V37" s="22">
        <f t="shared" si="6"/>
        <v>0</v>
      </c>
      <c r="W37">
        <f t="shared" si="7"/>
        <v>5.6206750000000003</v>
      </c>
      <c r="X37">
        <f t="shared" si="8"/>
        <v>2.1920000000000004E-3</v>
      </c>
      <c r="Y37" s="22">
        <f t="shared" si="9"/>
        <v>1.7172E-2</v>
      </c>
      <c r="Z37" s="22">
        <f t="shared" si="10"/>
        <v>1.8463E-2</v>
      </c>
      <c r="AA37" s="22">
        <f t="shared" si="11"/>
        <v>0</v>
      </c>
      <c r="AB37">
        <f t="shared" si="37"/>
        <v>64.872901390779361</v>
      </c>
      <c r="AC37" s="23">
        <v>0.92849999999999999</v>
      </c>
      <c r="AD37" s="17">
        <v>1.3850000000000002</v>
      </c>
      <c r="AE37" s="17">
        <v>0.68849999999999989</v>
      </c>
      <c r="AF37" s="17">
        <v>8.6999999999999994E-2</v>
      </c>
      <c r="AG37" s="18">
        <f t="shared" si="13"/>
        <v>4.4756484149855906E-3</v>
      </c>
      <c r="AH37">
        <f t="shared" si="14"/>
        <v>0.94440700304480218</v>
      </c>
      <c r="AI37">
        <f t="shared" si="15"/>
        <v>1.6780086401974902E-3</v>
      </c>
      <c r="AJ37">
        <f t="shared" si="16"/>
        <v>0.48999507042253521</v>
      </c>
      <c r="AK37">
        <f t="shared" si="17"/>
        <v>6.6070332480818408E-2</v>
      </c>
      <c r="AL37">
        <f t="shared" si="18"/>
        <v>0.28047280439121758</v>
      </c>
      <c r="AM37">
        <f t="shared" si="19"/>
        <v>7.8495971351835283E-5</v>
      </c>
      <c r="AN37">
        <f t="shared" si="33"/>
        <v>4.8868421052631582E-2</v>
      </c>
      <c r="AO37">
        <f t="shared" si="20"/>
        <v>3.9069111424541614E-2</v>
      </c>
      <c r="AP37">
        <f t="shared" si="21"/>
        <v>1.4334790755777637E-2</v>
      </c>
      <c r="AQ37">
        <f t="shared" si="22"/>
        <v>1.4029995162070632E-3</v>
      </c>
      <c r="AR37">
        <f t="shared" si="23"/>
        <v>1.7871773633659083</v>
      </c>
      <c r="AS37">
        <f t="shared" si="24"/>
        <v>0.1036753227491579</v>
      </c>
      <c r="AT37">
        <f t="shared" si="25"/>
        <v>1.6835020406167505</v>
      </c>
      <c r="AU37">
        <f t="shared" si="26"/>
        <v>102.71045949802794</v>
      </c>
      <c r="AV37" s="20">
        <f t="shared" si="27"/>
        <v>205.21142988880732</v>
      </c>
      <c r="AW37">
        <f t="shared" si="28"/>
        <v>1.2971822929433729</v>
      </c>
      <c r="AX37">
        <f t="shared" si="29"/>
        <v>5.4806901696526314E-2</v>
      </c>
      <c r="AY37">
        <f t="shared" si="30"/>
        <v>1.2423753912468467</v>
      </c>
      <c r="AZ37">
        <f t="shared" si="31"/>
        <v>75.797322619970117</v>
      </c>
      <c r="BA37" s="20">
        <f t="shared" si="32"/>
        <v>172.92746901074949</v>
      </c>
      <c r="BB37">
        <f t="shared" si="34"/>
        <v>2.2988505747126436E-2</v>
      </c>
    </row>
    <row r="38" spans="1:54">
      <c r="A38">
        <v>282</v>
      </c>
      <c r="B38" s="10">
        <v>30.462</v>
      </c>
      <c r="C38" s="11">
        <v>123.8</v>
      </c>
      <c r="D38" s="11">
        <v>19191.569</v>
      </c>
      <c r="E38" s="11">
        <v>16.693999999999999</v>
      </c>
      <c r="F38" s="11">
        <v>4377.0479999999998</v>
      </c>
      <c r="G38" s="11">
        <v>2539.569</v>
      </c>
      <c r="H38" s="11">
        <v>0</v>
      </c>
      <c r="I38" s="11">
        <v>5522.72</v>
      </c>
      <c r="J38" s="11">
        <v>3.6190000000000002</v>
      </c>
      <c r="K38" s="11">
        <v>17.204999999999998</v>
      </c>
      <c r="L38" s="11">
        <v>18.303999999999998</v>
      </c>
      <c r="M38" s="11">
        <v>0</v>
      </c>
      <c r="N38" s="15">
        <v>29875.595821556002</v>
      </c>
      <c r="O38" s="15">
        <f t="shared" si="35"/>
        <v>6</v>
      </c>
      <c r="P38">
        <f t="shared" si="36"/>
        <v>3.0461999999999999E-2</v>
      </c>
      <c r="Q38">
        <f t="shared" si="1"/>
        <v>0.12379999999999999</v>
      </c>
      <c r="R38">
        <f t="shared" si="2"/>
        <v>19.191569000000001</v>
      </c>
      <c r="S38">
        <f t="shared" si="3"/>
        <v>1.6694000000000001E-2</v>
      </c>
      <c r="T38" s="22">
        <f t="shared" si="4"/>
        <v>4.3770479999999994</v>
      </c>
      <c r="U38">
        <f t="shared" si="5"/>
        <v>2.5395689999999997</v>
      </c>
      <c r="V38" s="22">
        <f t="shared" si="6"/>
        <v>0</v>
      </c>
      <c r="W38">
        <f t="shared" si="7"/>
        <v>5.5227200000000005</v>
      </c>
      <c r="X38">
        <f t="shared" si="8"/>
        <v>3.6190000000000003E-3</v>
      </c>
      <c r="Y38" s="22">
        <f t="shared" si="9"/>
        <v>1.7204999999999998E-2</v>
      </c>
      <c r="Z38" s="22">
        <f t="shared" si="10"/>
        <v>1.8303999999999997E-2</v>
      </c>
      <c r="AA38" s="22">
        <f t="shared" si="11"/>
        <v>0</v>
      </c>
      <c r="AB38">
        <f t="shared" si="37"/>
        <v>63.899102775332302</v>
      </c>
      <c r="AC38" s="23">
        <v>0.91650000000000009</v>
      </c>
      <c r="AD38" s="17">
        <v>1.1815</v>
      </c>
      <c r="AE38" s="17">
        <v>0.72649999999999992</v>
      </c>
      <c r="AF38" s="17">
        <v>0.22749999999999998</v>
      </c>
      <c r="AG38" s="18">
        <f t="shared" si="13"/>
        <v>4.3893371757925065E-3</v>
      </c>
      <c r="AH38">
        <f t="shared" si="14"/>
        <v>0.83477899086559382</v>
      </c>
      <c r="AI38">
        <f t="shared" si="15"/>
        <v>1.3737091133511623E-3</v>
      </c>
      <c r="AJ38">
        <f t="shared" si="16"/>
        <v>0.48669918458117117</v>
      </c>
      <c r="AK38">
        <f t="shared" si="17"/>
        <v>6.4950613810741673E-2</v>
      </c>
      <c r="AL38">
        <f t="shared" si="18"/>
        <v>0.27558483033932141</v>
      </c>
      <c r="AM38">
        <f t="shared" si="19"/>
        <v>1.2959713518352731E-4</v>
      </c>
      <c r="AN38">
        <f t="shared" si="33"/>
        <v>4.8236842105263161E-2</v>
      </c>
      <c r="AO38">
        <f t="shared" si="20"/>
        <v>3.3328631875881518E-2</v>
      </c>
      <c r="AP38">
        <f t="shared" si="21"/>
        <v>1.5125962939829271E-2</v>
      </c>
      <c r="AQ38">
        <f t="shared" si="22"/>
        <v>3.6687631027253666E-3</v>
      </c>
      <c r="AR38">
        <f t="shared" si="23"/>
        <v>1.6679062630211552</v>
      </c>
      <c r="AS38">
        <f t="shared" si="24"/>
        <v>0.10036020002369932</v>
      </c>
      <c r="AT38">
        <f t="shared" si="25"/>
        <v>1.5675460629974558</v>
      </c>
      <c r="AU38">
        <f t="shared" si="26"/>
        <v>95.635985303474769</v>
      </c>
      <c r="AV38" s="20">
        <f t="shared" si="27"/>
        <v>194.42807807880706</v>
      </c>
      <c r="AW38">
        <f t="shared" si="28"/>
        <v>1.181207078439984</v>
      </c>
      <c r="AX38">
        <f t="shared" si="29"/>
        <v>5.2123357918436156E-2</v>
      </c>
      <c r="AY38">
        <f t="shared" si="30"/>
        <v>1.1290837205215478</v>
      </c>
      <c r="AZ38">
        <f t="shared" si="31"/>
        <v>68.885397789019635</v>
      </c>
      <c r="BA38" s="20">
        <f t="shared" si="32"/>
        <v>162.34843356435195</v>
      </c>
      <c r="BB38">
        <f t="shared" si="34"/>
        <v>1.1494252873563218E-2</v>
      </c>
    </row>
    <row r="39" spans="1:54">
      <c r="A39">
        <v>288</v>
      </c>
      <c r="B39" s="10">
        <v>30.238</v>
      </c>
      <c r="C39" s="11">
        <v>120.125</v>
      </c>
      <c r="D39" s="11">
        <v>21389.119999999999</v>
      </c>
      <c r="E39" s="11">
        <v>18.611999999999998</v>
      </c>
      <c r="F39" s="11">
        <v>4307.9319999999998</v>
      </c>
      <c r="G39" s="11">
        <v>2584.8040000000001</v>
      </c>
      <c r="H39" s="11">
        <v>0</v>
      </c>
      <c r="I39" s="11">
        <v>5532.1909999999998</v>
      </c>
      <c r="J39" s="11">
        <v>2.31</v>
      </c>
      <c r="K39" s="11">
        <v>17.029</v>
      </c>
      <c r="L39" s="11">
        <v>17.959</v>
      </c>
      <c r="M39" s="11">
        <v>0</v>
      </c>
      <c r="N39" s="15">
        <v>29631.496399455202</v>
      </c>
      <c r="O39" s="15">
        <f t="shared" si="35"/>
        <v>6</v>
      </c>
      <c r="P39">
        <f t="shared" si="36"/>
        <v>3.0238000000000001E-2</v>
      </c>
      <c r="Q39">
        <f t="shared" si="1"/>
        <v>0.120125</v>
      </c>
      <c r="R39">
        <f t="shared" si="2"/>
        <v>21.389119999999998</v>
      </c>
      <c r="S39">
        <f t="shared" si="3"/>
        <v>1.8611999999999997E-2</v>
      </c>
      <c r="T39" s="22">
        <f t="shared" si="4"/>
        <v>4.3079320000000001</v>
      </c>
      <c r="U39">
        <f t="shared" si="5"/>
        <v>2.5848040000000001</v>
      </c>
      <c r="V39" s="22">
        <f t="shared" si="6"/>
        <v>0</v>
      </c>
      <c r="W39">
        <f t="shared" si="7"/>
        <v>5.5321910000000001</v>
      </c>
      <c r="X39">
        <f t="shared" si="8"/>
        <v>2.31E-3</v>
      </c>
      <c r="Y39" s="22">
        <f t="shared" si="9"/>
        <v>1.7028999999999999E-2</v>
      </c>
      <c r="Z39" s="22">
        <f t="shared" si="10"/>
        <v>1.7958999999999999E-2</v>
      </c>
      <c r="AA39" s="22">
        <f t="shared" si="11"/>
        <v>0</v>
      </c>
      <c r="AB39">
        <f t="shared" si="37"/>
        <v>63.377013302928738</v>
      </c>
      <c r="AC39" s="23">
        <v>0.91450000000000009</v>
      </c>
      <c r="AD39" s="17">
        <v>1.246</v>
      </c>
      <c r="AE39" s="17">
        <v>0.629</v>
      </c>
      <c r="AF39" s="17">
        <v>0.186</v>
      </c>
      <c r="AG39" s="18">
        <f t="shared" si="13"/>
        <v>4.3570605187319882E-3</v>
      </c>
      <c r="AH39">
        <f t="shared" si="14"/>
        <v>0.93036624619399744</v>
      </c>
      <c r="AI39">
        <f t="shared" si="15"/>
        <v>1.5315367208393331E-3</v>
      </c>
      <c r="AJ39">
        <f t="shared" si="16"/>
        <v>0.47901393624907335</v>
      </c>
      <c r="AK39">
        <f t="shared" si="17"/>
        <v>6.6107519181585681E-2</v>
      </c>
      <c r="AL39">
        <f t="shared" si="18"/>
        <v>0.27605743512974051</v>
      </c>
      <c r="AM39">
        <f t="shared" si="19"/>
        <v>8.2721575649059978E-5</v>
      </c>
      <c r="AN39">
        <f t="shared" si="33"/>
        <v>4.8131578947368428E-2</v>
      </c>
      <c r="AO39">
        <f t="shared" si="20"/>
        <v>3.5148095909732016E-2</v>
      </c>
      <c r="AP39">
        <f t="shared" si="21"/>
        <v>1.3095981678117843E-2</v>
      </c>
      <c r="AQ39">
        <f t="shared" si="22"/>
        <v>2.9995162070633771E-3</v>
      </c>
      <c r="AR39">
        <f t="shared" si="23"/>
        <v>1.7575164555696174</v>
      </c>
      <c r="AS39">
        <f t="shared" si="24"/>
        <v>9.9375172742281664E-2</v>
      </c>
      <c r="AT39">
        <f t="shared" si="25"/>
        <v>1.6581412828273359</v>
      </c>
      <c r="AU39">
        <f t="shared" si="26"/>
        <v>101.16319966529576</v>
      </c>
      <c r="AV39" s="20">
        <f t="shared" si="27"/>
        <v>201.5360329682245</v>
      </c>
      <c r="AW39">
        <f t="shared" si="28"/>
        <v>1.2785025193205442</v>
      </c>
      <c r="AX39">
        <f t="shared" si="29"/>
        <v>5.1243593794913236E-2</v>
      </c>
      <c r="AY39">
        <f t="shared" si="30"/>
        <v>1.227258925525631</v>
      </c>
      <c r="AZ39">
        <f t="shared" si="31"/>
        <v>74.875067046318748</v>
      </c>
      <c r="BA39" s="20">
        <f t="shared" si="32"/>
        <v>169.99048034924749</v>
      </c>
      <c r="BB39">
        <f t="shared" si="34"/>
        <v>1.1494252873563218E-2</v>
      </c>
    </row>
    <row r="40" spans="1:54">
      <c r="A40">
        <v>300</v>
      </c>
      <c r="B40" s="10">
        <v>29.962</v>
      </c>
      <c r="C40" s="11">
        <v>119.364</v>
      </c>
      <c r="D40" s="11">
        <v>22220.075000000001</v>
      </c>
      <c r="E40" s="11">
        <v>17.414000000000001</v>
      </c>
      <c r="F40" s="11">
        <v>4412.9430000000002</v>
      </c>
      <c r="G40" s="11">
        <v>2587.5430000000001</v>
      </c>
      <c r="H40" s="11">
        <v>0</v>
      </c>
      <c r="I40" s="11">
        <v>5512.8459999999995</v>
      </c>
      <c r="J40" s="11">
        <v>2.27</v>
      </c>
      <c r="K40" s="11">
        <v>17.306999999999999</v>
      </c>
      <c r="L40" s="11">
        <v>17.800999999999998</v>
      </c>
      <c r="M40" s="11">
        <v>0</v>
      </c>
      <c r="N40" s="15">
        <v>29840.1283465454</v>
      </c>
      <c r="O40" s="15">
        <f t="shared" si="35"/>
        <v>12</v>
      </c>
      <c r="P40">
        <f t="shared" si="36"/>
        <v>2.9961999999999999E-2</v>
      </c>
      <c r="Q40">
        <f t="shared" si="1"/>
        <v>0.119364</v>
      </c>
      <c r="R40">
        <f t="shared" si="2"/>
        <v>22.220075000000001</v>
      </c>
      <c r="S40">
        <f t="shared" si="3"/>
        <v>1.7414000000000002E-2</v>
      </c>
      <c r="T40" s="22">
        <f t="shared" si="4"/>
        <v>4.4129430000000003</v>
      </c>
      <c r="U40">
        <f t="shared" si="5"/>
        <v>2.5875430000000001</v>
      </c>
      <c r="V40" s="22">
        <f t="shared" si="6"/>
        <v>0</v>
      </c>
      <c r="W40">
        <f t="shared" si="7"/>
        <v>5.5128459999999997</v>
      </c>
      <c r="X40">
        <f t="shared" si="8"/>
        <v>2.2699999999999999E-3</v>
      </c>
      <c r="Y40" s="22">
        <f t="shared" si="9"/>
        <v>1.7306999999999999E-2</v>
      </c>
      <c r="Z40" s="22">
        <f t="shared" si="10"/>
        <v>1.7800999999999997E-2</v>
      </c>
      <c r="AA40" s="22">
        <f t="shared" si="11"/>
        <v>0</v>
      </c>
      <c r="AB40">
        <f t="shared" si="37"/>
        <v>63.82324354077776</v>
      </c>
      <c r="AC40" s="23">
        <v>0.93400000000000016</v>
      </c>
      <c r="AD40" s="17">
        <v>1.4470000000000001</v>
      </c>
      <c r="AE40" s="17">
        <v>0.66099999999999992</v>
      </c>
      <c r="AF40" s="17">
        <v>8.2500000000000004E-2</v>
      </c>
      <c r="AG40" s="18">
        <f t="shared" si="13"/>
        <v>4.3172910662824205E-3</v>
      </c>
      <c r="AH40">
        <f t="shared" si="14"/>
        <v>0.9665104393214442</v>
      </c>
      <c r="AI40">
        <f t="shared" si="15"/>
        <v>1.4329561818555855E-3</v>
      </c>
      <c r="AJ40">
        <f t="shared" si="16"/>
        <v>0.4906904744255004</v>
      </c>
      <c r="AK40">
        <f t="shared" si="17"/>
        <v>6.6177570332480826E-2</v>
      </c>
      <c r="AL40">
        <f t="shared" si="18"/>
        <v>0.2750921157684631</v>
      </c>
      <c r="AM40">
        <f t="shared" si="19"/>
        <v>8.1289167412712613E-5</v>
      </c>
      <c r="AN40">
        <f t="shared" si="33"/>
        <v>4.9157894736842116E-2</v>
      </c>
      <c r="AO40">
        <f t="shared" si="20"/>
        <v>4.0818053596614952E-2</v>
      </c>
      <c r="AP40">
        <f t="shared" si="21"/>
        <v>1.3762231938371849E-2</v>
      </c>
      <c r="AQ40">
        <f t="shared" si="22"/>
        <v>1.3304305757135947E-3</v>
      </c>
      <c r="AR40">
        <f t="shared" si="23"/>
        <v>1.804302136263439</v>
      </c>
      <c r="AS40">
        <f t="shared" si="24"/>
        <v>0.10506861084754252</v>
      </c>
      <c r="AT40">
        <f t="shared" si="25"/>
        <v>1.6992335254158966</v>
      </c>
      <c r="AU40">
        <f t="shared" si="26"/>
        <v>103.67023738562385</v>
      </c>
      <c r="AV40" s="20">
        <f t="shared" si="27"/>
        <v>205.55550592640162</v>
      </c>
      <c r="AW40">
        <f t="shared" si="28"/>
        <v>1.3136116618379388</v>
      </c>
      <c r="AX40">
        <f t="shared" si="29"/>
        <v>5.5910716110700392E-2</v>
      </c>
      <c r="AY40">
        <f t="shared" si="30"/>
        <v>1.2577009457272383</v>
      </c>
      <c r="AZ40">
        <f t="shared" si="31"/>
        <v>76.732334698818804</v>
      </c>
      <c r="BA40" s="20">
        <f t="shared" si="32"/>
        <v>173.23555223959656</v>
      </c>
      <c r="BB40">
        <f t="shared" si="34"/>
        <v>2.2988505747126436E-2</v>
      </c>
    </row>
    <row r="41" spans="1:54">
      <c r="A41">
        <v>306</v>
      </c>
      <c r="B41" s="10">
        <v>30.934000000000001</v>
      </c>
      <c r="C41" s="11">
        <v>122.017</v>
      </c>
      <c r="D41" s="11">
        <v>20013.543000000001</v>
      </c>
      <c r="E41" s="11">
        <v>19.798999999999999</v>
      </c>
      <c r="F41" s="11">
        <v>4490.4759999999997</v>
      </c>
      <c r="G41" s="11">
        <v>2556.8000000000002</v>
      </c>
      <c r="H41" s="11">
        <v>0</v>
      </c>
      <c r="I41" s="11">
        <v>5650.866</v>
      </c>
      <c r="J41" s="11">
        <v>7.8239999999999998</v>
      </c>
      <c r="K41" s="11">
        <v>17.117000000000001</v>
      </c>
      <c r="L41" s="11">
        <v>17.602</v>
      </c>
      <c r="M41" s="11">
        <v>0</v>
      </c>
      <c r="N41" s="15">
        <v>29772.042482383004</v>
      </c>
      <c r="O41" s="15">
        <f t="shared" si="35"/>
        <v>6</v>
      </c>
      <c r="P41">
        <f t="shared" si="36"/>
        <v>3.0934E-2</v>
      </c>
      <c r="Q41">
        <f t="shared" si="1"/>
        <v>0.122017</v>
      </c>
      <c r="R41">
        <f t="shared" si="2"/>
        <v>20.013543000000002</v>
      </c>
      <c r="S41">
        <f t="shared" si="3"/>
        <v>1.9799000000000001E-2</v>
      </c>
      <c r="T41" s="22">
        <f t="shared" si="4"/>
        <v>4.4904759999999992</v>
      </c>
      <c r="U41">
        <f t="shared" si="5"/>
        <v>2.5568</v>
      </c>
      <c r="V41" s="22">
        <f t="shared" si="6"/>
        <v>0</v>
      </c>
      <c r="W41">
        <f t="shared" si="7"/>
        <v>5.6508659999999997</v>
      </c>
      <c r="X41">
        <f t="shared" si="8"/>
        <v>7.8239999999999994E-3</v>
      </c>
      <c r="Y41" s="22">
        <f t="shared" si="9"/>
        <v>1.7117E-2</v>
      </c>
      <c r="Z41" s="22">
        <f t="shared" si="10"/>
        <v>1.7602E-2</v>
      </c>
      <c r="AA41" s="22">
        <f t="shared" si="11"/>
        <v>0</v>
      </c>
      <c r="AB41">
        <f t="shared" si="37"/>
        <v>63.677618808884681</v>
      </c>
      <c r="AC41" s="23">
        <v>0.89550000000000007</v>
      </c>
      <c r="AD41" s="17">
        <v>1.0365</v>
      </c>
      <c r="AE41" s="17">
        <v>0.61649999999999994</v>
      </c>
      <c r="AF41" s="17">
        <v>0.08</v>
      </c>
      <c r="AG41" s="18">
        <f t="shared" si="13"/>
        <v>4.4573487031700281E-3</v>
      </c>
      <c r="AH41">
        <f t="shared" si="14"/>
        <v>0.87053253588516766</v>
      </c>
      <c r="AI41">
        <f t="shared" si="15"/>
        <v>1.6292120962764865E-3</v>
      </c>
      <c r="AJ41">
        <f t="shared" si="16"/>
        <v>0.49931163825055586</v>
      </c>
      <c r="AK41">
        <f t="shared" si="17"/>
        <v>6.5391304347826085E-2</v>
      </c>
      <c r="AL41">
        <f t="shared" si="18"/>
        <v>0.2819793413173653</v>
      </c>
      <c r="AM41">
        <f t="shared" si="19"/>
        <v>2.8017905102954341E-4</v>
      </c>
      <c r="AN41">
        <f t="shared" si="33"/>
        <v>4.7131578947368427E-2</v>
      </c>
      <c r="AO41">
        <f t="shared" si="20"/>
        <v>2.9238363892806766E-2</v>
      </c>
      <c r="AP41">
        <f t="shared" si="21"/>
        <v>1.283572767020612E-2</v>
      </c>
      <c r="AQ41">
        <f t="shared" si="22"/>
        <v>1.2901144976616675E-3</v>
      </c>
      <c r="AR41">
        <f t="shared" si="23"/>
        <v>1.723581559651391</v>
      </c>
      <c r="AS41">
        <f t="shared" si="24"/>
        <v>9.0495785008042978E-2</v>
      </c>
      <c r="AT41">
        <f t="shared" si="25"/>
        <v>1.633085774643348</v>
      </c>
      <c r="AU41">
        <f t="shared" si="26"/>
        <v>99.634563110990655</v>
      </c>
      <c r="AV41" s="20">
        <f t="shared" si="27"/>
        <v>198.86765991987534</v>
      </c>
      <c r="AW41">
        <f t="shared" si="28"/>
        <v>1.2242699214008352</v>
      </c>
      <c r="AX41">
        <f t="shared" si="29"/>
        <v>4.3364206060674558E-2</v>
      </c>
      <c r="AY41">
        <f t="shared" si="30"/>
        <v>1.1809057153401608</v>
      </c>
      <c r="AZ41">
        <f t="shared" si="31"/>
        <v>72.047057692903209</v>
      </c>
      <c r="BA41" s="20">
        <f t="shared" si="32"/>
        <v>165.85945950178791</v>
      </c>
      <c r="BB41">
        <f t="shared" si="34"/>
        <v>1.1494252873563218E-2</v>
      </c>
    </row>
    <row r="42" spans="1:54">
      <c r="A42">
        <v>312</v>
      </c>
      <c r="B42" s="10">
        <v>29.637</v>
      </c>
      <c r="C42" s="11">
        <v>115.682</v>
      </c>
      <c r="D42" s="11">
        <v>19844.653999999999</v>
      </c>
      <c r="E42" s="11">
        <v>20.251999999999999</v>
      </c>
      <c r="F42" s="11">
        <v>4207.9949999999999</v>
      </c>
      <c r="G42" s="11">
        <v>2463.076</v>
      </c>
      <c r="H42" s="11">
        <v>0</v>
      </c>
      <c r="I42" s="11">
        <v>5295.5029999999997</v>
      </c>
      <c r="J42" s="11">
        <v>3.2839999999999998</v>
      </c>
      <c r="K42" s="11">
        <v>16.611999999999998</v>
      </c>
      <c r="L42" s="11">
        <v>16.779</v>
      </c>
      <c r="M42" s="11">
        <v>0</v>
      </c>
      <c r="N42" s="15">
        <v>28447.904652628502</v>
      </c>
      <c r="O42" s="15">
        <f t="shared" si="35"/>
        <v>6</v>
      </c>
      <c r="P42">
        <f t="shared" si="36"/>
        <v>2.9637E-2</v>
      </c>
      <c r="Q42">
        <f t="shared" si="1"/>
        <v>0.11568200000000001</v>
      </c>
      <c r="R42">
        <f t="shared" si="2"/>
        <v>19.844653999999998</v>
      </c>
      <c r="S42">
        <f t="shared" si="3"/>
        <v>2.0251999999999999E-2</v>
      </c>
      <c r="T42" s="22">
        <f t="shared" si="4"/>
        <v>4.2079949999999995</v>
      </c>
      <c r="U42">
        <f t="shared" si="5"/>
        <v>2.463076</v>
      </c>
      <c r="V42" s="22">
        <f t="shared" si="6"/>
        <v>0</v>
      </c>
      <c r="W42">
        <f t="shared" si="7"/>
        <v>5.2955030000000001</v>
      </c>
      <c r="X42">
        <f t="shared" si="8"/>
        <v>3.2839999999999996E-3</v>
      </c>
      <c r="Y42" s="22">
        <f t="shared" si="9"/>
        <v>1.6611999999999998E-2</v>
      </c>
      <c r="Z42" s="22">
        <f t="shared" si="10"/>
        <v>1.6778999999999999E-2</v>
      </c>
      <c r="AA42" s="22">
        <f t="shared" si="11"/>
        <v>0</v>
      </c>
      <c r="AB42">
        <f t="shared" si="37"/>
        <v>60.845500588462805</v>
      </c>
      <c r="AC42" s="23">
        <v>1.0245</v>
      </c>
      <c r="AD42" s="17">
        <v>1.19</v>
      </c>
      <c r="AE42" s="17">
        <v>0.76050000000000006</v>
      </c>
      <c r="AF42" s="17">
        <v>4.5114999999999998</v>
      </c>
      <c r="AG42" s="18">
        <f t="shared" si="13"/>
        <v>4.2704610951008644E-3</v>
      </c>
      <c r="AH42">
        <f t="shared" si="14"/>
        <v>0.86318634188777732</v>
      </c>
      <c r="AI42">
        <f t="shared" si="15"/>
        <v>1.6664883768771857E-3</v>
      </c>
      <c r="AJ42">
        <f t="shared" si="16"/>
        <v>0.4679015937731652</v>
      </c>
      <c r="AK42">
        <f t="shared" si="17"/>
        <v>6.2994271099744245E-2</v>
      </c>
      <c r="AL42">
        <f t="shared" si="18"/>
        <v>0.26424665668662678</v>
      </c>
      <c r="AM42">
        <f t="shared" si="19"/>
        <v>1.1760071620411816E-4</v>
      </c>
      <c r="AN42">
        <f t="shared" si="33"/>
        <v>5.3921052631578946E-2</v>
      </c>
      <c r="AO42">
        <f t="shared" si="20"/>
        <v>3.3568406205923836E-2</v>
      </c>
      <c r="AP42">
        <f t="shared" si="21"/>
        <v>1.5833853841349159E-2</v>
      </c>
      <c r="AQ42">
        <f t="shared" si="22"/>
        <v>7.2754394452507656E-2</v>
      </c>
      <c r="AR42">
        <f t="shared" si="23"/>
        <v>1.6643834136354958</v>
      </c>
      <c r="AS42">
        <f t="shared" si="24"/>
        <v>0.17607770713135962</v>
      </c>
      <c r="AT42">
        <f t="shared" si="25"/>
        <v>1.4883057065041361</v>
      </c>
      <c r="AU42">
        <f t="shared" si="26"/>
        <v>90.801531153817336</v>
      </c>
      <c r="AV42" s="20">
        <f t="shared" si="27"/>
        <v>191.14700574228016</v>
      </c>
      <c r="AW42">
        <f t="shared" si="28"/>
        <v>1.1964818198623304</v>
      </c>
      <c r="AX42">
        <f t="shared" si="29"/>
        <v>0.12215665449978065</v>
      </c>
      <c r="AY42">
        <f t="shared" si="30"/>
        <v>1.0743251653625496</v>
      </c>
      <c r="AZ42">
        <f t="shared" si="31"/>
        <v>65.544578338769156</v>
      </c>
      <c r="BA42" s="20">
        <f t="shared" si="32"/>
        <v>160.62416692723195</v>
      </c>
      <c r="BB42">
        <f t="shared" si="34"/>
        <v>1.1494252873563218E-2</v>
      </c>
    </row>
    <row r="43" spans="1:54">
      <c r="A43">
        <v>324</v>
      </c>
      <c r="B43" s="10">
        <v>29.404</v>
      </c>
      <c r="C43" s="11">
        <v>109.741</v>
      </c>
      <c r="D43" s="11">
        <v>21093.053</v>
      </c>
      <c r="E43" s="11">
        <v>19.916</v>
      </c>
      <c r="F43" s="11">
        <v>4233.4440000000004</v>
      </c>
      <c r="G43" s="11">
        <v>2543.3960000000002</v>
      </c>
      <c r="H43" s="11">
        <v>0</v>
      </c>
      <c r="I43" s="11">
        <v>5483.3580000000002</v>
      </c>
      <c r="J43" s="11">
        <v>3.661</v>
      </c>
      <c r="K43" s="11">
        <v>16.640999999999998</v>
      </c>
      <c r="L43" s="11">
        <v>16.802</v>
      </c>
      <c r="M43" s="11">
        <v>0.51600000000000001</v>
      </c>
      <c r="N43" s="15">
        <v>28904.605520833698</v>
      </c>
      <c r="O43" s="15">
        <f t="shared" si="35"/>
        <v>12</v>
      </c>
      <c r="P43">
        <f t="shared" si="36"/>
        <v>2.9404E-2</v>
      </c>
      <c r="Q43">
        <f t="shared" si="1"/>
        <v>0.10974100000000001</v>
      </c>
      <c r="R43">
        <f t="shared" si="2"/>
        <v>21.093053000000001</v>
      </c>
      <c r="S43">
        <f t="shared" si="3"/>
        <v>1.9916E-2</v>
      </c>
      <c r="T43" s="22">
        <f t="shared" si="4"/>
        <v>4.2334440000000004</v>
      </c>
      <c r="U43">
        <f t="shared" si="5"/>
        <v>2.543396</v>
      </c>
      <c r="V43" s="22">
        <f t="shared" si="6"/>
        <v>0</v>
      </c>
      <c r="W43">
        <f t="shared" si="7"/>
        <v>5.483358</v>
      </c>
      <c r="X43">
        <f t="shared" si="8"/>
        <v>3.6610000000000002E-3</v>
      </c>
      <c r="Y43" s="22">
        <f t="shared" si="9"/>
        <v>1.6641E-2</v>
      </c>
      <c r="Z43" s="22">
        <f t="shared" si="10"/>
        <v>1.6802000000000001E-2</v>
      </c>
      <c r="AA43" s="22">
        <f t="shared" si="11"/>
        <v>5.1599999999999997E-4</v>
      </c>
      <c r="AB43">
        <f t="shared" si="37"/>
        <v>61.822310419782426</v>
      </c>
      <c r="AC43" s="23">
        <v>1.0634999999999999</v>
      </c>
      <c r="AD43" s="17">
        <v>1.208</v>
      </c>
      <c r="AE43" s="17">
        <v>1.5985</v>
      </c>
      <c r="AF43" s="17">
        <v>1.6735</v>
      </c>
      <c r="AG43" s="18">
        <f t="shared" si="13"/>
        <v>4.2368876080691635E-3</v>
      </c>
      <c r="AH43">
        <f t="shared" si="14"/>
        <v>0.91748816876903017</v>
      </c>
      <c r="AI43">
        <f t="shared" si="15"/>
        <v>1.638839744908455E-3</v>
      </c>
      <c r="AJ43">
        <f t="shared" si="16"/>
        <v>0.47073135656041515</v>
      </c>
      <c r="AK43">
        <f t="shared" si="17"/>
        <v>6.5048491048593352E-2</v>
      </c>
      <c r="AL43">
        <f t="shared" si="18"/>
        <v>0.27362065868263474</v>
      </c>
      <c r="AM43">
        <f t="shared" si="19"/>
        <v>1.3110116383169203E-4</v>
      </c>
      <c r="AN43">
        <f t="shared" si="33"/>
        <v>5.5973684210526307E-2</v>
      </c>
      <c r="AO43">
        <f t="shared" si="20"/>
        <v>3.4076163610719322E-2</v>
      </c>
      <c r="AP43">
        <f t="shared" si="21"/>
        <v>3.3281282531750986E-2</v>
      </c>
      <c r="AQ43">
        <f t="shared" si="22"/>
        <v>2.6987582647960008E-2</v>
      </c>
      <c r="AR43">
        <f t="shared" si="23"/>
        <v>1.7328955035774825</v>
      </c>
      <c r="AS43">
        <f t="shared" si="24"/>
        <v>0.15031871300095662</v>
      </c>
      <c r="AT43">
        <f t="shared" si="25"/>
        <v>1.5825767905765258</v>
      </c>
      <c r="AU43">
        <f t="shared" si="26"/>
        <v>96.553009993073829</v>
      </c>
      <c r="AV43" s="20">
        <f t="shared" si="27"/>
        <v>197.46875241285625</v>
      </c>
      <c r="AW43">
        <f t="shared" si="28"/>
        <v>1.2621641470170675</v>
      </c>
      <c r="AX43">
        <f t="shared" si="29"/>
        <v>9.4345028790430302E-2</v>
      </c>
      <c r="AY43">
        <f t="shared" si="30"/>
        <v>1.1678191182266371</v>
      </c>
      <c r="AZ43">
        <f t="shared" si="31"/>
        <v>71.24864440300712</v>
      </c>
      <c r="BA43" s="20">
        <f t="shared" si="32"/>
        <v>166.83348382278956</v>
      </c>
      <c r="BB43">
        <f t="shared" si="34"/>
        <v>2.2988505747126436E-2</v>
      </c>
    </row>
    <row r="44" spans="1:54">
      <c r="A44">
        <v>330</v>
      </c>
      <c r="B44" s="10">
        <v>30.553000000000001</v>
      </c>
      <c r="C44" s="11">
        <v>113.379</v>
      </c>
      <c r="D44" s="11">
        <v>21611.228999999999</v>
      </c>
      <c r="E44" s="11">
        <v>19.707999999999998</v>
      </c>
      <c r="F44" s="11">
        <v>4202.4560000000001</v>
      </c>
      <c r="G44" s="11">
        <v>2496.4789999999998</v>
      </c>
      <c r="H44" s="11">
        <v>0</v>
      </c>
      <c r="I44" s="11">
        <v>5517.8310000000001</v>
      </c>
      <c r="J44" s="11">
        <v>3.8140000000000001</v>
      </c>
      <c r="K44" s="11">
        <v>16.443000000000001</v>
      </c>
      <c r="L44" s="11">
        <v>17.297000000000001</v>
      </c>
      <c r="M44" s="11">
        <v>1.167</v>
      </c>
      <c r="N44" s="15">
        <v>28993.207165322405</v>
      </c>
      <c r="O44" s="15">
        <f t="shared" si="35"/>
        <v>6</v>
      </c>
      <c r="P44">
        <f t="shared" si="36"/>
        <v>3.0553E-2</v>
      </c>
      <c r="Q44">
        <f t="shared" si="1"/>
        <v>0.11337900000000001</v>
      </c>
      <c r="R44">
        <f t="shared" si="2"/>
        <v>21.611228999999998</v>
      </c>
      <c r="S44">
        <f t="shared" si="3"/>
        <v>1.9708E-2</v>
      </c>
      <c r="T44" s="22">
        <f t="shared" si="4"/>
        <v>4.2024559999999997</v>
      </c>
      <c r="U44">
        <f t="shared" si="5"/>
        <v>2.4964789999999999</v>
      </c>
      <c r="V44" s="22">
        <f t="shared" si="6"/>
        <v>0</v>
      </c>
      <c r="W44">
        <f t="shared" si="7"/>
        <v>5.5178310000000002</v>
      </c>
      <c r="X44">
        <f t="shared" si="8"/>
        <v>3.8140000000000001E-3</v>
      </c>
      <c r="Y44" s="22">
        <f t="shared" si="9"/>
        <v>1.6443000000000003E-2</v>
      </c>
      <c r="Z44" s="22">
        <f t="shared" si="10"/>
        <v>1.7297E-2</v>
      </c>
      <c r="AA44" s="22">
        <f t="shared" si="11"/>
        <v>1.1670000000000001E-3</v>
      </c>
      <c r="AB44">
        <f t="shared" si="37"/>
        <v>62.011815111875045</v>
      </c>
      <c r="AC44" s="23">
        <v>0.90200000000000002</v>
      </c>
      <c r="AD44" s="17">
        <v>0.97750000000000004</v>
      </c>
      <c r="AE44" s="17">
        <v>0.63350000000000006</v>
      </c>
      <c r="AF44" s="17">
        <v>0.1205</v>
      </c>
      <c r="AG44" s="18">
        <f t="shared" si="13"/>
        <v>4.4024495677233424E-3</v>
      </c>
      <c r="AH44">
        <f t="shared" si="14"/>
        <v>0.94002735972161811</v>
      </c>
      <c r="AI44">
        <f t="shared" si="15"/>
        <v>1.6217239251182884E-3</v>
      </c>
      <c r="AJ44">
        <f t="shared" si="16"/>
        <v>0.46728569310600443</v>
      </c>
      <c r="AK44">
        <f t="shared" si="17"/>
        <v>6.3848567774936055E-2</v>
      </c>
      <c r="AL44">
        <f t="shared" si="18"/>
        <v>0.27534086826347309</v>
      </c>
      <c r="AM44">
        <f t="shared" si="19"/>
        <v>1.3658012533572069E-4</v>
      </c>
      <c r="AN44">
        <f t="shared" si="33"/>
        <v>4.7473684210526314E-2</v>
      </c>
      <c r="AO44">
        <f t="shared" si="20"/>
        <v>2.7574047954866007E-2</v>
      </c>
      <c r="AP44">
        <f t="shared" si="21"/>
        <v>1.3189673120966064E-2</v>
      </c>
      <c r="AQ44">
        <f t="shared" si="22"/>
        <v>1.9432349621028866E-3</v>
      </c>
      <c r="AR44">
        <f t="shared" si="23"/>
        <v>1.7526632424842088</v>
      </c>
      <c r="AS44">
        <f t="shared" si="24"/>
        <v>9.0180640248461272E-2</v>
      </c>
      <c r="AT44">
        <f t="shared" si="25"/>
        <v>1.6624826022357475</v>
      </c>
      <c r="AU44">
        <f t="shared" si="26"/>
        <v>101.42806356240295</v>
      </c>
      <c r="AV44" s="20">
        <f t="shared" si="27"/>
        <v>200.10373467427803</v>
      </c>
      <c r="AW44">
        <f t="shared" si="28"/>
        <v>1.2853775493782045</v>
      </c>
      <c r="AX44">
        <f t="shared" si="29"/>
        <v>4.2706956037934958E-2</v>
      </c>
      <c r="AY44">
        <f t="shared" si="30"/>
        <v>1.2426705933402695</v>
      </c>
      <c r="AZ44">
        <f t="shared" si="31"/>
        <v>75.815332899689835</v>
      </c>
      <c r="BA44" s="20">
        <f t="shared" si="32"/>
        <v>169.35164101156488</v>
      </c>
      <c r="BB44">
        <f t="shared" si="34"/>
        <v>1.1494252873563218E-2</v>
      </c>
    </row>
    <row r="45" spans="1:54">
      <c r="A45">
        <v>336</v>
      </c>
      <c r="B45" s="10">
        <v>30.658000000000001</v>
      </c>
      <c r="C45" s="11">
        <v>113.086</v>
      </c>
      <c r="D45" s="11">
        <v>22055.942999999999</v>
      </c>
      <c r="E45" s="11">
        <v>18.905000000000001</v>
      </c>
      <c r="F45" s="11">
        <v>4472.4579999999996</v>
      </c>
      <c r="G45" s="11">
        <v>2596.4160000000002</v>
      </c>
      <c r="H45" s="11">
        <v>0</v>
      </c>
      <c r="I45" s="11">
        <v>5573.0039999999999</v>
      </c>
      <c r="J45" s="11">
        <v>4.2489999999999997</v>
      </c>
      <c r="K45" s="11">
        <v>17.303000000000001</v>
      </c>
      <c r="L45" s="11">
        <v>17.216000000000001</v>
      </c>
      <c r="M45" s="11">
        <v>0</v>
      </c>
      <c r="N45" s="15">
        <v>30388.904053141199</v>
      </c>
      <c r="O45" s="15">
        <f t="shared" si="35"/>
        <v>6</v>
      </c>
      <c r="P45">
        <f t="shared" si="36"/>
        <v>3.0658000000000001E-2</v>
      </c>
      <c r="Q45">
        <f t="shared" si="1"/>
        <v>0.11308599999999999</v>
      </c>
      <c r="R45">
        <f t="shared" si="2"/>
        <v>22.055942999999999</v>
      </c>
      <c r="S45">
        <f t="shared" si="3"/>
        <v>1.8905000000000002E-2</v>
      </c>
      <c r="T45" s="22">
        <f t="shared" si="4"/>
        <v>4.4724579999999996</v>
      </c>
      <c r="U45">
        <f t="shared" si="5"/>
        <v>2.5964160000000001</v>
      </c>
      <c r="V45" s="22">
        <f t="shared" si="6"/>
        <v>0</v>
      </c>
      <c r="W45">
        <f t="shared" si="7"/>
        <v>5.5730040000000001</v>
      </c>
      <c r="X45">
        <f t="shared" si="8"/>
        <v>4.2489999999999993E-3</v>
      </c>
      <c r="Y45" s="22">
        <f t="shared" si="9"/>
        <v>1.7303000000000002E-2</v>
      </c>
      <c r="Z45" s="22">
        <f t="shared" si="10"/>
        <v>1.7216000000000002E-2</v>
      </c>
      <c r="AA45" s="22">
        <f t="shared" si="11"/>
        <v>0</v>
      </c>
      <c r="AB45">
        <f t="shared" si="37"/>
        <v>64.996986668306263</v>
      </c>
      <c r="AC45" s="23">
        <v>0.90200000000000002</v>
      </c>
      <c r="AD45" s="17">
        <v>0.94950000000000001</v>
      </c>
      <c r="AE45" s="17">
        <v>0.64250000000000007</v>
      </c>
      <c r="AF45" s="17">
        <v>6.2E-2</v>
      </c>
      <c r="AG45" s="18">
        <f t="shared" si="13"/>
        <v>4.4175792507204614E-3</v>
      </c>
      <c r="AH45">
        <f t="shared" si="14"/>
        <v>0.95937116137451073</v>
      </c>
      <c r="AI45">
        <f t="shared" si="15"/>
        <v>1.555646986216828E-3</v>
      </c>
      <c r="AJ45">
        <f t="shared" si="16"/>
        <v>0.49730815418828755</v>
      </c>
      <c r="AK45">
        <f t="shared" si="17"/>
        <v>6.6404501278772371E-2</v>
      </c>
      <c r="AL45">
        <f t="shared" si="18"/>
        <v>0.27809401197604794</v>
      </c>
      <c r="AM45">
        <f t="shared" si="19"/>
        <v>1.5215756490599819E-4</v>
      </c>
      <c r="AN45">
        <f t="shared" si="33"/>
        <v>4.7473684210526314E-2</v>
      </c>
      <c r="AO45">
        <f t="shared" si="20"/>
        <v>2.6784203102961916E-2</v>
      </c>
      <c r="AP45">
        <f t="shared" si="21"/>
        <v>1.3377056006662504E-2</v>
      </c>
      <c r="AQ45">
        <f t="shared" si="22"/>
        <v>9.9983873568779223E-4</v>
      </c>
      <c r="AR45">
        <f t="shared" si="23"/>
        <v>1.8073032126194619</v>
      </c>
      <c r="AS45">
        <f t="shared" si="24"/>
        <v>8.8634782055838524E-2</v>
      </c>
      <c r="AT45">
        <f t="shared" si="25"/>
        <v>1.7186684305636235</v>
      </c>
      <c r="AU45">
        <f t="shared" si="26"/>
        <v>104.85596094868667</v>
      </c>
      <c r="AV45" s="20">
        <f t="shared" si="27"/>
        <v>207.30818561699294</v>
      </c>
      <c r="AW45">
        <f t="shared" si="28"/>
        <v>1.3099950584311744</v>
      </c>
      <c r="AX45">
        <f t="shared" si="29"/>
        <v>4.116109784531221E-2</v>
      </c>
      <c r="AY45">
        <f t="shared" si="30"/>
        <v>1.2688339605858621</v>
      </c>
      <c r="AZ45">
        <f t="shared" si="31"/>
        <v>77.411559935343448</v>
      </c>
      <c r="BA45" s="20">
        <f t="shared" si="32"/>
        <v>174.45480760364973</v>
      </c>
      <c r="BB45">
        <f t="shared" si="34"/>
        <v>1.1494252873563218E-2</v>
      </c>
    </row>
    <row r="46" spans="1:54">
      <c r="A46">
        <v>348</v>
      </c>
      <c r="B46" s="10">
        <v>30.907</v>
      </c>
      <c r="C46" s="11">
        <v>111.026</v>
      </c>
      <c r="D46" s="11">
        <v>22165.291000000001</v>
      </c>
      <c r="E46" s="11">
        <v>19.193999999999999</v>
      </c>
      <c r="F46" s="11">
        <v>4426.8590000000004</v>
      </c>
      <c r="G46" s="11">
        <v>2577.114</v>
      </c>
      <c r="H46" s="11">
        <v>0</v>
      </c>
      <c r="I46" s="11">
        <v>5471.5320000000002</v>
      </c>
      <c r="J46" s="11">
        <v>3.0649999999999999</v>
      </c>
      <c r="K46" s="11">
        <v>16.756</v>
      </c>
      <c r="L46" s="11">
        <v>16.693000000000001</v>
      </c>
      <c r="M46" s="11">
        <v>0</v>
      </c>
      <c r="N46" s="15">
        <v>30035.204746370997</v>
      </c>
      <c r="O46" s="15">
        <f t="shared" si="35"/>
        <v>12</v>
      </c>
      <c r="P46">
        <f t="shared" si="36"/>
        <v>3.0907E-2</v>
      </c>
      <c r="Q46">
        <f t="shared" si="1"/>
        <v>0.111026</v>
      </c>
      <c r="R46">
        <f t="shared" si="2"/>
        <v>22.165291</v>
      </c>
      <c r="S46">
        <f t="shared" si="3"/>
        <v>1.9193999999999999E-2</v>
      </c>
      <c r="T46" s="22">
        <f t="shared" si="4"/>
        <v>4.4268590000000003</v>
      </c>
      <c r="U46">
        <f t="shared" si="5"/>
        <v>2.5771139999999999</v>
      </c>
      <c r="V46" s="22">
        <f t="shared" si="6"/>
        <v>0</v>
      </c>
      <c r="W46">
        <f t="shared" si="7"/>
        <v>5.4715319999999998</v>
      </c>
      <c r="X46">
        <f t="shared" si="8"/>
        <v>3.065E-3</v>
      </c>
      <c r="Y46" s="22">
        <f t="shared" si="9"/>
        <v>1.6756E-2</v>
      </c>
      <c r="Z46" s="22">
        <f t="shared" si="10"/>
        <v>1.6693000000000003E-2</v>
      </c>
      <c r="AA46" s="22">
        <f t="shared" si="11"/>
        <v>0</v>
      </c>
      <c r="AB46">
        <f t="shared" si="37"/>
        <v>64.240480639443547</v>
      </c>
      <c r="AC46" s="23">
        <v>0.93100000000000005</v>
      </c>
      <c r="AD46" s="17">
        <v>0.94500000000000006</v>
      </c>
      <c r="AE46" s="17">
        <v>0.59099999999999997</v>
      </c>
      <c r="AF46" s="17">
        <v>4.8500000000000001E-2</v>
      </c>
      <c r="AG46" s="18">
        <f t="shared" si="13"/>
        <v>4.4534582132564841E-3</v>
      </c>
      <c r="AH46">
        <f t="shared" si="14"/>
        <v>0.96412749021313615</v>
      </c>
      <c r="AI46">
        <f t="shared" si="15"/>
        <v>1.5794281012137419E-3</v>
      </c>
      <c r="AJ46">
        <f t="shared" si="16"/>
        <v>0.49223784284655303</v>
      </c>
      <c r="AK46">
        <f t="shared" si="17"/>
        <v>6.5910843989769818E-2</v>
      </c>
      <c r="AL46">
        <f t="shared" si="18"/>
        <v>0.27303053892215567</v>
      </c>
      <c r="AM46">
        <f t="shared" si="19"/>
        <v>1.0975828111011639E-4</v>
      </c>
      <c r="AN46">
        <f t="shared" si="33"/>
        <v>4.9000000000000002E-2</v>
      </c>
      <c r="AO46">
        <f t="shared" si="20"/>
        <v>2.6657263751763045E-2</v>
      </c>
      <c r="AP46">
        <f t="shared" si="21"/>
        <v>1.2304809494066208E-2</v>
      </c>
      <c r="AQ46">
        <f t="shared" si="22"/>
        <v>7.8213191420738594E-4</v>
      </c>
      <c r="AR46">
        <f t="shared" si="23"/>
        <v>1.8014493605671948</v>
      </c>
      <c r="AS46">
        <f t="shared" si="24"/>
        <v>8.8744205160036629E-2</v>
      </c>
      <c r="AT46">
        <f t="shared" si="25"/>
        <v>1.7127051554071582</v>
      </c>
      <c r="AU46">
        <f t="shared" si="26"/>
        <v>104.49214153139071</v>
      </c>
      <c r="AV46" s="20">
        <f t="shared" si="27"/>
        <v>206.08655917083425</v>
      </c>
      <c r="AW46">
        <f t="shared" si="28"/>
        <v>1.3092115177206418</v>
      </c>
      <c r="AX46">
        <f t="shared" si="29"/>
        <v>3.9744205160036641E-2</v>
      </c>
      <c r="AY46">
        <f t="shared" si="30"/>
        <v>1.2694673125606051</v>
      </c>
      <c r="AZ46">
        <f t="shared" si="31"/>
        <v>77.450200739322511</v>
      </c>
      <c r="BA46" s="20">
        <f t="shared" si="32"/>
        <v>173.65331037876604</v>
      </c>
      <c r="BB46">
        <f t="shared" si="34"/>
        <v>2.2988505747126436E-2</v>
      </c>
    </row>
    <row r="47" spans="1:54">
      <c r="A47">
        <v>354</v>
      </c>
      <c r="B47" s="10">
        <v>30.492000000000001</v>
      </c>
      <c r="C47" s="11">
        <v>109.256</v>
      </c>
      <c r="D47" s="11">
        <v>20946.363000000001</v>
      </c>
      <c r="E47" s="11">
        <v>19.794</v>
      </c>
      <c r="F47" s="11">
        <v>4426.9709999999995</v>
      </c>
      <c r="G47" s="11">
        <v>2567.31</v>
      </c>
      <c r="H47" s="11">
        <v>0</v>
      </c>
      <c r="I47" s="11">
        <v>5364.4960000000001</v>
      </c>
      <c r="J47" s="11">
        <v>3.7719999999999998</v>
      </c>
      <c r="K47" s="11">
        <v>16.631</v>
      </c>
      <c r="L47" s="11">
        <v>16.244</v>
      </c>
      <c r="M47" s="11">
        <v>0</v>
      </c>
      <c r="N47" s="15">
        <v>30431.743238239203</v>
      </c>
      <c r="O47" s="15">
        <f t="shared" si="35"/>
        <v>6</v>
      </c>
      <c r="P47">
        <f t="shared" si="36"/>
        <v>3.0492000000000002E-2</v>
      </c>
      <c r="Q47">
        <f t="shared" si="1"/>
        <v>0.10925600000000001</v>
      </c>
      <c r="R47">
        <f t="shared" si="2"/>
        <v>20.946363000000002</v>
      </c>
      <c r="S47">
        <f t="shared" si="3"/>
        <v>1.9793999999999999E-2</v>
      </c>
      <c r="T47" s="22">
        <f t="shared" si="4"/>
        <v>4.426971</v>
      </c>
      <c r="U47">
        <f t="shared" si="5"/>
        <v>2.56731</v>
      </c>
      <c r="V47" s="22">
        <f t="shared" si="6"/>
        <v>0</v>
      </c>
      <c r="W47">
        <f t="shared" si="7"/>
        <v>5.3644959999999999</v>
      </c>
      <c r="X47">
        <f t="shared" si="8"/>
        <v>3.7719999999999997E-3</v>
      </c>
      <c r="Y47" s="22">
        <f t="shared" si="9"/>
        <v>1.6631E-2</v>
      </c>
      <c r="Z47" s="22">
        <f t="shared" si="10"/>
        <v>1.6244000000000001E-2</v>
      </c>
      <c r="AA47" s="22">
        <f t="shared" si="11"/>
        <v>0</v>
      </c>
      <c r="AB47">
        <f t="shared" si="37"/>
        <v>65.088612807170207</v>
      </c>
      <c r="AC47" s="23">
        <v>0.64250000000000007</v>
      </c>
      <c r="AD47" s="17">
        <v>0.77199999999999991</v>
      </c>
      <c r="AE47" s="17">
        <v>0.623</v>
      </c>
      <c r="AF47" s="17">
        <v>4.3999999999999997E-2</v>
      </c>
      <c r="AG47" s="18">
        <f t="shared" si="13"/>
        <v>4.3936599423631123E-3</v>
      </c>
      <c r="AH47">
        <f t="shared" si="14"/>
        <v>0.91110756850804708</v>
      </c>
      <c r="AI47">
        <f t="shared" si="15"/>
        <v>1.628800658300761E-3</v>
      </c>
      <c r="AJ47">
        <f t="shared" si="16"/>
        <v>0.49225029651593771</v>
      </c>
      <c r="AK47">
        <f t="shared" si="17"/>
        <v>6.5660102301790285E-2</v>
      </c>
      <c r="AL47">
        <f t="shared" si="18"/>
        <v>0.26768942115768463</v>
      </c>
      <c r="AM47">
        <f t="shared" si="19"/>
        <v>1.3507609668755594E-4</v>
      </c>
      <c r="AN47">
        <f t="shared" si="33"/>
        <v>3.3815789473684216E-2</v>
      </c>
      <c r="AO47">
        <f t="shared" si="20"/>
        <v>2.1777150916784199E-2</v>
      </c>
      <c r="AP47">
        <f t="shared" si="21"/>
        <v>1.2971059754320216E-2</v>
      </c>
      <c r="AQ47">
        <f t="shared" si="22"/>
        <v>7.0956297371391707E-4</v>
      </c>
      <c r="AR47">
        <f t="shared" si="23"/>
        <v>1.742864925180811</v>
      </c>
      <c r="AS47">
        <f t="shared" si="24"/>
        <v>6.9273563118502537E-2</v>
      </c>
      <c r="AT47">
        <f t="shared" si="25"/>
        <v>1.6735913620623084</v>
      </c>
      <c r="AU47">
        <f t="shared" si="26"/>
        <v>102.10580899942143</v>
      </c>
      <c r="AV47" s="20">
        <f t="shared" si="27"/>
        <v>202.77725080659164</v>
      </c>
      <c r="AW47">
        <f t="shared" si="28"/>
        <v>1.2506146286648734</v>
      </c>
      <c r="AX47">
        <f t="shared" si="29"/>
        <v>3.5457773644818336E-2</v>
      </c>
      <c r="AY47">
        <f t="shared" si="30"/>
        <v>1.2151568550200551</v>
      </c>
      <c r="AZ47">
        <f t="shared" si="31"/>
        <v>74.136719724773556</v>
      </c>
      <c r="BA47" s="20">
        <f t="shared" si="32"/>
        <v>169.70581553194376</v>
      </c>
      <c r="BB47">
        <f t="shared" si="34"/>
        <v>1.1494252873563218E-2</v>
      </c>
    </row>
    <row r="48" spans="1:54">
      <c r="A48">
        <v>360</v>
      </c>
      <c r="B48" s="10">
        <v>30.164999999999999</v>
      </c>
      <c r="C48" s="11">
        <v>106.81399999999999</v>
      </c>
      <c r="D48" s="11">
        <v>19959.474999999999</v>
      </c>
      <c r="E48" s="11">
        <v>20.3</v>
      </c>
      <c r="F48" s="11">
        <v>4437.8590000000004</v>
      </c>
      <c r="G48" s="11">
        <v>2629.9520000000002</v>
      </c>
      <c r="H48" s="11">
        <v>0</v>
      </c>
      <c r="I48" s="11">
        <v>5542.2489999999998</v>
      </c>
      <c r="J48" s="11">
        <v>3.1030000000000002</v>
      </c>
      <c r="K48" s="11">
        <v>16.739000000000001</v>
      </c>
      <c r="L48" s="11">
        <v>16.411000000000001</v>
      </c>
      <c r="M48" s="11">
        <v>0</v>
      </c>
      <c r="N48" s="15">
        <v>30784.180910621599</v>
      </c>
      <c r="O48" s="15">
        <f t="shared" si="35"/>
        <v>6</v>
      </c>
      <c r="P48">
        <f t="shared" si="36"/>
        <v>3.0165000000000001E-2</v>
      </c>
      <c r="Q48">
        <f t="shared" si="1"/>
        <v>0.10681399999999999</v>
      </c>
      <c r="R48">
        <f t="shared" si="2"/>
        <v>19.959474999999998</v>
      </c>
      <c r="S48">
        <f t="shared" si="3"/>
        <v>2.0300000000000002E-2</v>
      </c>
      <c r="T48" s="22">
        <f t="shared" si="4"/>
        <v>4.4378590000000004</v>
      </c>
      <c r="U48">
        <f t="shared" si="5"/>
        <v>2.6299520000000003</v>
      </c>
      <c r="V48" s="22">
        <f t="shared" si="6"/>
        <v>0</v>
      </c>
      <c r="W48">
        <f t="shared" si="7"/>
        <v>5.542249</v>
      </c>
      <c r="X48">
        <f t="shared" si="8"/>
        <v>3.1030000000000003E-3</v>
      </c>
      <c r="Y48" s="22">
        <f t="shared" si="9"/>
        <v>1.6739E-2</v>
      </c>
      <c r="Z48" s="22">
        <f t="shared" si="10"/>
        <v>1.6411000000000002E-2</v>
      </c>
      <c r="AA48" s="22">
        <f t="shared" si="11"/>
        <v>0</v>
      </c>
      <c r="AB48">
        <f t="shared" si="37"/>
        <v>65.842420402639576</v>
      </c>
      <c r="AC48" s="23">
        <v>0.89049999999999985</v>
      </c>
      <c r="AD48" s="17">
        <v>0.89999999999999991</v>
      </c>
      <c r="AE48" s="17">
        <v>0.58050000000000002</v>
      </c>
      <c r="AF48" s="17">
        <v>4.5000000000000005E-2</v>
      </c>
      <c r="AG48" s="18">
        <f t="shared" si="13"/>
        <v>4.3465417867435156E-3</v>
      </c>
      <c r="AH48">
        <f t="shared" si="14"/>
        <v>0.86818073075250102</v>
      </c>
      <c r="AI48">
        <f t="shared" si="15"/>
        <v>1.6704381814441475E-3</v>
      </c>
      <c r="AJ48">
        <f t="shared" si="16"/>
        <v>0.49346097108969617</v>
      </c>
      <c r="AK48">
        <f t="shared" si="17"/>
        <v>6.7262199488491048E-2</v>
      </c>
      <c r="AL48">
        <f t="shared" si="18"/>
        <v>0.27655933133732535</v>
      </c>
      <c r="AM48">
        <f t="shared" si="19"/>
        <v>1.1111906893464638E-4</v>
      </c>
      <c r="AN48">
        <f t="shared" si="33"/>
        <v>4.6868421052631573E-2</v>
      </c>
      <c r="AO48">
        <f t="shared" si="20"/>
        <v>2.5387870239774325E-2</v>
      </c>
      <c r="AP48">
        <f t="shared" si="21"/>
        <v>1.2086196127420363E-2</v>
      </c>
      <c r="AQ48">
        <f t="shared" si="22"/>
        <v>7.2568940493468806E-4</v>
      </c>
      <c r="AR48">
        <f t="shared" si="23"/>
        <v>1.7115913317051359</v>
      </c>
      <c r="AS48">
        <f t="shared" si="24"/>
        <v>8.5068176824760949E-2</v>
      </c>
      <c r="AT48">
        <f t="shared" si="25"/>
        <v>1.6265231548803749</v>
      </c>
      <c r="AU48">
        <f t="shared" si="26"/>
        <v>99.234177679251673</v>
      </c>
      <c r="AV48" s="20">
        <f t="shared" si="27"/>
        <v>200.25566508189127</v>
      </c>
      <c r="AW48">
        <f t="shared" si="28"/>
        <v>1.2181303606154399</v>
      </c>
      <c r="AX48">
        <f t="shared" si="29"/>
        <v>3.8199755772129376E-2</v>
      </c>
      <c r="AY48">
        <f t="shared" si="30"/>
        <v>1.1799306048433105</v>
      </c>
      <c r="AZ48">
        <f t="shared" si="31"/>
        <v>71.987566201490367</v>
      </c>
      <c r="BA48" s="20">
        <f t="shared" si="32"/>
        <v>167.64754460412996</v>
      </c>
      <c r="BB48">
        <f t="shared" si="34"/>
        <v>1.1494252873563218E-2</v>
      </c>
    </row>
    <row r="49" spans="1:54">
      <c r="A49">
        <v>372</v>
      </c>
      <c r="B49" s="10">
        <v>29.834</v>
      </c>
      <c r="C49" s="11">
        <v>99.977999999999994</v>
      </c>
      <c r="D49" s="11">
        <v>16766.370999999999</v>
      </c>
      <c r="E49" s="11">
        <v>24.917000000000002</v>
      </c>
      <c r="F49" s="11">
        <v>4209.1689999999999</v>
      </c>
      <c r="G49" s="11">
        <v>2518.8069999999998</v>
      </c>
      <c r="H49" s="11">
        <v>0</v>
      </c>
      <c r="I49" s="11">
        <v>5273.1980000000003</v>
      </c>
      <c r="J49" s="11">
        <v>2.0270000000000001</v>
      </c>
      <c r="K49" s="11">
        <v>16.376999999999999</v>
      </c>
      <c r="L49" s="11">
        <v>15.465999999999999</v>
      </c>
      <c r="M49" s="11">
        <v>0</v>
      </c>
      <c r="N49" s="15">
        <v>29809.87158218</v>
      </c>
      <c r="O49" s="15">
        <f t="shared" si="35"/>
        <v>12</v>
      </c>
      <c r="P49">
        <f t="shared" si="36"/>
        <v>2.9833999999999999E-2</v>
      </c>
      <c r="Q49">
        <f t="shared" si="1"/>
        <v>9.9977999999999997E-2</v>
      </c>
      <c r="R49">
        <f t="shared" si="2"/>
        <v>16.766370999999999</v>
      </c>
      <c r="S49">
        <f t="shared" si="3"/>
        <v>2.4917000000000002E-2</v>
      </c>
      <c r="T49" s="22">
        <f t="shared" si="4"/>
        <v>4.2091690000000002</v>
      </c>
      <c r="U49">
        <f t="shared" si="5"/>
        <v>2.5188069999999998</v>
      </c>
      <c r="V49" s="22">
        <f t="shared" si="6"/>
        <v>0</v>
      </c>
      <c r="W49">
        <f t="shared" si="7"/>
        <v>5.2731980000000007</v>
      </c>
      <c r="X49">
        <f t="shared" si="8"/>
        <v>2.0270000000000002E-3</v>
      </c>
      <c r="Y49" s="22">
        <f t="shared" si="9"/>
        <v>1.6376999999999999E-2</v>
      </c>
      <c r="Z49" s="22">
        <f t="shared" si="10"/>
        <v>1.5465999999999999E-2</v>
      </c>
      <c r="AA49" s="22">
        <f t="shared" si="11"/>
        <v>0</v>
      </c>
      <c r="AB49">
        <f t="shared" si="37"/>
        <v>63.758529179685809</v>
      </c>
      <c r="AC49" s="23">
        <v>0.90399999999999991</v>
      </c>
      <c r="AD49" s="17">
        <v>0.81500000000000006</v>
      </c>
      <c r="AE49" s="17">
        <v>0.57950000000000002</v>
      </c>
      <c r="AF49" s="17">
        <v>3.15E-2</v>
      </c>
      <c r="AG49" s="18">
        <f t="shared" si="13"/>
        <v>4.2988472622478386E-3</v>
      </c>
      <c r="AH49">
        <f t="shared" si="14"/>
        <v>0.72928973466724667</v>
      </c>
      <c r="AI49">
        <f t="shared" si="15"/>
        <v>2.0503600082287599E-3</v>
      </c>
      <c r="AJ49">
        <f t="shared" si="16"/>
        <v>0.46803213491475171</v>
      </c>
      <c r="AK49">
        <f t="shared" si="17"/>
        <v>6.4419616368286442E-2</v>
      </c>
      <c r="AL49">
        <f t="shared" si="18"/>
        <v>0.263133632734531</v>
      </c>
      <c r="AM49">
        <f t="shared" si="19"/>
        <v>7.2587287376902428E-5</v>
      </c>
      <c r="AN49">
        <f t="shared" si="33"/>
        <v>4.7578947368421047E-2</v>
      </c>
      <c r="AO49">
        <f t="shared" si="20"/>
        <v>2.2990126939351197E-2</v>
      </c>
      <c r="AP49">
        <f t="shared" si="21"/>
        <v>1.2065375806787425E-2</v>
      </c>
      <c r="AQ49">
        <f t="shared" si="22"/>
        <v>5.0798258345428155E-4</v>
      </c>
      <c r="AR49">
        <f t="shared" si="23"/>
        <v>1.5312969132426693</v>
      </c>
      <c r="AS49">
        <f t="shared" si="24"/>
        <v>8.3142432698013941E-2</v>
      </c>
      <c r="AT49">
        <f t="shared" si="25"/>
        <v>1.4481544805446553</v>
      </c>
      <c r="AU49">
        <f t="shared" si="26"/>
        <v>88.351904858029414</v>
      </c>
      <c r="AV49" s="20">
        <f t="shared" si="27"/>
        <v>183.39657803771519</v>
      </c>
      <c r="AW49">
        <f t="shared" si="28"/>
        <v>1.0632647783279174</v>
      </c>
      <c r="AX49">
        <f t="shared" si="29"/>
        <v>3.5563485329592907E-2</v>
      </c>
      <c r="AY49">
        <f t="shared" si="30"/>
        <v>1.0277012929983245</v>
      </c>
      <c r="AZ49">
        <f t="shared" si="31"/>
        <v>62.700055885827773</v>
      </c>
      <c r="BA49" s="20">
        <f t="shared" si="32"/>
        <v>152.59971706551357</v>
      </c>
      <c r="BB49">
        <f t="shared" si="34"/>
        <v>2.2988505747126436E-2</v>
      </c>
    </row>
    <row r="50" spans="1:54">
      <c r="A50">
        <v>378</v>
      </c>
      <c r="B50" s="10">
        <v>29.963000000000001</v>
      </c>
      <c r="C50" s="11">
        <v>100.443</v>
      </c>
      <c r="D50" s="11">
        <v>13572.513000000001</v>
      </c>
      <c r="E50" s="11">
        <v>15.429</v>
      </c>
      <c r="F50" s="11">
        <v>4277.5510000000004</v>
      </c>
      <c r="G50" s="11">
        <v>2525.23</v>
      </c>
      <c r="H50" s="11">
        <v>0</v>
      </c>
      <c r="I50" s="11">
        <v>5399.4719999999998</v>
      </c>
      <c r="J50" s="11">
        <v>2.3029999999999999</v>
      </c>
      <c r="K50" s="11">
        <v>16.338999999999999</v>
      </c>
      <c r="L50" s="11">
        <v>15.648</v>
      </c>
      <c r="M50" s="11">
        <v>0</v>
      </c>
      <c r="N50" s="15">
        <v>30317.613111319501</v>
      </c>
      <c r="O50" s="15">
        <f t="shared" si="35"/>
        <v>6</v>
      </c>
      <c r="P50">
        <f t="shared" si="36"/>
        <v>2.9963E-2</v>
      </c>
      <c r="Q50">
        <f t="shared" si="1"/>
        <v>0.100443</v>
      </c>
      <c r="R50">
        <f t="shared" si="2"/>
        <v>13.572513000000001</v>
      </c>
      <c r="S50">
        <f t="shared" si="3"/>
        <v>1.5429E-2</v>
      </c>
      <c r="T50" s="22">
        <f t="shared" si="4"/>
        <v>4.2775510000000008</v>
      </c>
      <c r="U50">
        <f t="shared" si="5"/>
        <v>2.5252300000000001</v>
      </c>
      <c r="V50" s="22">
        <f t="shared" si="6"/>
        <v>0</v>
      </c>
      <c r="W50">
        <f t="shared" si="7"/>
        <v>5.3994719999999994</v>
      </c>
      <c r="X50">
        <f t="shared" si="8"/>
        <v>2.3029999999999999E-3</v>
      </c>
      <c r="Y50" s="22">
        <f t="shared" si="9"/>
        <v>1.6338999999999999E-2</v>
      </c>
      <c r="Z50" s="22">
        <f t="shared" si="10"/>
        <v>1.5647999999999999E-2</v>
      </c>
      <c r="AA50" s="22">
        <f t="shared" si="11"/>
        <v>0</v>
      </c>
      <c r="AB50">
        <f t="shared" si="37"/>
        <v>64.844506789892321</v>
      </c>
      <c r="AC50" s="23">
        <v>0.89400000000000013</v>
      </c>
      <c r="AD50" s="17">
        <v>0.66200000000000014</v>
      </c>
      <c r="AE50" s="17">
        <v>0.56499999999999995</v>
      </c>
      <c r="AF50" s="17">
        <v>2.6499999999999999E-2</v>
      </c>
      <c r="AG50" s="18">
        <f t="shared" si="13"/>
        <v>4.3174351585014408E-3</v>
      </c>
      <c r="AH50">
        <f t="shared" si="14"/>
        <v>0.59036594171378864</v>
      </c>
      <c r="AI50">
        <f t="shared" si="15"/>
        <v>1.2696153054926971E-3</v>
      </c>
      <c r="AJ50">
        <f t="shared" si="16"/>
        <v>0.47563576723498896</v>
      </c>
      <c r="AK50">
        <f t="shared" si="17"/>
        <v>6.458388746803069E-2</v>
      </c>
      <c r="AL50">
        <f t="shared" si="18"/>
        <v>0.26943473053892214</v>
      </c>
      <c r="AM50">
        <f t="shared" si="19"/>
        <v>8.2470904207699195E-5</v>
      </c>
      <c r="AN50">
        <f t="shared" si="33"/>
        <v>4.7052631578947374E-2</v>
      </c>
      <c r="AO50">
        <f t="shared" si="20"/>
        <v>1.8674188998589566E-2</v>
      </c>
      <c r="AP50">
        <f t="shared" si="21"/>
        <v>1.1763481157609825E-2</v>
      </c>
      <c r="AQ50">
        <f t="shared" si="22"/>
        <v>4.2735042735042735E-4</v>
      </c>
      <c r="AR50">
        <f t="shared" si="23"/>
        <v>1.4056898483239324</v>
      </c>
      <c r="AS50">
        <f t="shared" si="24"/>
        <v>7.7917652162497186E-2</v>
      </c>
      <c r="AT50">
        <f t="shared" si="25"/>
        <v>1.3277721961614353</v>
      </c>
      <c r="AU50">
        <f t="shared" si="26"/>
        <v>81.007381687809158</v>
      </c>
      <c r="AV50" s="20">
        <f t="shared" si="27"/>
        <v>173.9542794777015</v>
      </c>
      <c r="AW50">
        <f t="shared" si="28"/>
        <v>0.93005408108894339</v>
      </c>
      <c r="AX50">
        <f t="shared" si="29"/>
        <v>3.086502058354982E-2</v>
      </c>
      <c r="AY50">
        <f t="shared" si="30"/>
        <v>0.8991890605053936</v>
      </c>
      <c r="AZ50">
        <f t="shared" si="31"/>
        <v>54.859524581434059</v>
      </c>
      <c r="BA50" s="20">
        <f t="shared" si="32"/>
        <v>142.60288437132638</v>
      </c>
      <c r="BB50">
        <f t="shared" si="34"/>
        <v>1.1494252873563218E-2</v>
      </c>
    </row>
    <row r="51" spans="1:54">
      <c r="A51">
        <v>384</v>
      </c>
      <c r="B51" s="10">
        <v>30.030999999999999</v>
      </c>
      <c r="C51" s="11">
        <v>100.97</v>
      </c>
      <c r="D51" s="11">
        <v>19645.989000000001</v>
      </c>
      <c r="E51" s="11">
        <v>18.366</v>
      </c>
      <c r="F51" s="11">
        <v>4312.3559999999998</v>
      </c>
      <c r="G51" s="11">
        <v>2592.1660000000002</v>
      </c>
      <c r="H51" s="11">
        <v>0</v>
      </c>
      <c r="I51" s="11">
        <v>5405.0940000000001</v>
      </c>
      <c r="J51" s="11">
        <v>4.6269999999999998</v>
      </c>
      <c r="K51" s="11">
        <v>16.843</v>
      </c>
      <c r="L51" s="11">
        <v>15.395</v>
      </c>
      <c r="M51" s="11">
        <v>0.52300000000000002</v>
      </c>
      <c r="N51" s="15">
        <v>31065.109491532796</v>
      </c>
      <c r="O51" s="15">
        <f t="shared" si="35"/>
        <v>6</v>
      </c>
      <c r="P51">
        <f t="shared" si="36"/>
        <v>3.0030999999999999E-2</v>
      </c>
      <c r="Q51">
        <f t="shared" si="1"/>
        <v>0.10097</v>
      </c>
      <c r="R51">
        <f t="shared" si="2"/>
        <v>19.645989</v>
      </c>
      <c r="S51">
        <f t="shared" si="3"/>
        <v>1.8366E-2</v>
      </c>
      <c r="T51" s="22">
        <f t="shared" si="4"/>
        <v>4.3123559999999994</v>
      </c>
      <c r="U51">
        <f t="shared" si="5"/>
        <v>2.5921660000000002</v>
      </c>
      <c r="V51" s="22">
        <f t="shared" si="6"/>
        <v>0</v>
      </c>
      <c r="W51">
        <f t="shared" si="7"/>
        <v>5.4050940000000001</v>
      </c>
      <c r="X51">
        <f t="shared" si="8"/>
        <v>4.627E-3</v>
      </c>
      <c r="Y51" s="22">
        <f t="shared" si="9"/>
        <v>1.6843E-2</v>
      </c>
      <c r="Z51" s="22">
        <f t="shared" si="10"/>
        <v>1.5394999999999999E-2</v>
      </c>
      <c r="AA51" s="22">
        <f t="shared" si="11"/>
        <v>5.2300000000000003E-4</v>
      </c>
      <c r="AB51">
        <f t="shared" si="37"/>
        <v>66.443281532619793</v>
      </c>
      <c r="AC51" s="23">
        <v>0.93200000000000005</v>
      </c>
      <c r="AD51" s="17">
        <v>0.78400000000000003</v>
      </c>
      <c r="AE51" s="17">
        <v>0.61499999999999999</v>
      </c>
      <c r="AF51" s="18">
        <v>0</v>
      </c>
      <c r="AG51" s="18">
        <f t="shared" si="13"/>
        <v>4.327233429394812E-3</v>
      </c>
      <c r="AH51">
        <f t="shared" si="14"/>
        <v>0.85454497607655511</v>
      </c>
      <c r="AI51">
        <f t="shared" si="15"/>
        <v>1.5112939724336557E-3</v>
      </c>
      <c r="AJ51">
        <f t="shared" si="16"/>
        <v>0.47950585618977015</v>
      </c>
      <c r="AK51">
        <f t="shared" si="17"/>
        <v>6.6295805626598467E-2</v>
      </c>
      <c r="AL51">
        <f t="shared" si="18"/>
        <v>0.26971526946107788</v>
      </c>
      <c r="AM51">
        <f t="shared" si="19"/>
        <v>1.6569382273948075E-4</v>
      </c>
      <c r="AN51">
        <f t="shared" si="33"/>
        <v>4.9052631578947369E-2</v>
      </c>
      <c r="AO51">
        <f t="shared" si="20"/>
        <v>2.2115655853314528E-2</v>
      </c>
      <c r="AP51">
        <f t="shared" si="21"/>
        <v>1.2804497189256714E-2</v>
      </c>
      <c r="AQ51">
        <f t="shared" si="22"/>
        <v>0</v>
      </c>
      <c r="AR51">
        <f t="shared" si="23"/>
        <v>1.6760661285785696</v>
      </c>
      <c r="AS51">
        <f t="shared" si="24"/>
        <v>8.3972784621518609E-2</v>
      </c>
      <c r="AT51">
        <f t="shared" si="25"/>
        <v>1.592093343957051</v>
      </c>
      <c r="AU51">
        <f t="shared" si="26"/>
        <v>97.133614914819674</v>
      </c>
      <c r="AV51" s="20">
        <f t="shared" si="27"/>
        <v>198.05025644743947</v>
      </c>
      <c r="AW51">
        <f t="shared" si="28"/>
        <v>1.1965602723887994</v>
      </c>
      <c r="AX51">
        <f t="shared" si="29"/>
        <v>3.4920153042571241E-2</v>
      </c>
      <c r="AY51">
        <f t="shared" si="30"/>
        <v>1.161640119346228</v>
      </c>
      <c r="AZ51">
        <f t="shared" si="31"/>
        <v>70.871663681313365</v>
      </c>
      <c r="BA51" s="20">
        <f t="shared" si="32"/>
        <v>166.51118821393317</v>
      </c>
      <c r="BB51">
        <f t="shared" si="34"/>
        <v>1.1494252873563218E-2</v>
      </c>
    </row>
    <row r="52" spans="1:54">
      <c r="A52">
        <v>396</v>
      </c>
      <c r="B52" s="10">
        <v>29.297000000000001</v>
      </c>
      <c r="C52" s="11">
        <v>97.370999999999995</v>
      </c>
      <c r="D52" s="11">
        <v>17595.839</v>
      </c>
      <c r="E52" s="11">
        <v>17.297000000000001</v>
      </c>
      <c r="F52" s="11">
        <v>4268.3519999999999</v>
      </c>
      <c r="G52" s="11">
        <v>2462.6840000000002</v>
      </c>
      <c r="H52" s="11">
        <v>0</v>
      </c>
      <c r="I52" s="11">
        <v>5237.7049999999999</v>
      </c>
      <c r="J52" s="11">
        <v>3.33</v>
      </c>
      <c r="K52" s="11">
        <v>16.222000000000001</v>
      </c>
      <c r="L52" s="11">
        <v>15.129</v>
      </c>
      <c r="M52" s="11">
        <v>0</v>
      </c>
      <c r="N52" s="15">
        <v>30665.218975828902</v>
      </c>
      <c r="O52" s="15">
        <f t="shared" si="35"/>
        <v>12</v>
      </c>
      <c r="P52">
        <f t="shared" ref="P52:P69" si="38">B52/1000</f>
        <v>2.9297E-2</v>
      </c>
      <c r="Q52">
        <f t="shared" si="1"/>
        <v>9.7370999999999999E-2</v>
      </c>
      <c r="R52">
        <f t="shared" si="2"/>
        <v>17.595839000000002</v>
      </c>
      <c r="S52">
        <f t="shared" si="3"/>
        <v>1.7297E-2</v>
      </c>
      <c r="T52" s="22">
        <f t="shared" si="4"/>
        <v>4.2683520000000001</v>
      </c>
      <c r="U52">
        <f t="shared" si="5"/>
        <v>2.4626840000000003</v>
      </c>
      <c r="V52" s="22">
        <f t="shared" si="6"/>
        <v>0</v>
      </c>
      <c r="W52">
        <f t="shared" si="7"/>
        <v>5.2377050000000001</v>
      </c>
      <c r="X52">
        <f t="shared" si="8"/>
        <v>3.3300000000000001E-3</v>
      </c>
      <c r="Y52" s="22">
        <f t="shared" si="9"/>
        <v>1.6222E-2</v>
      </c>
      <c r="Z52" s="22">
        <f t="shared" si="10"/>
        <v>1.5129E-2</v>
      </c>
      <c r="AA52" s="22">
        <f t="shared" si="11"/>
        <v>0</v>
      </c>
      <c r="AB52">
        <f t="shared" ref="AB52:AB69" si="39">(N52/1000)*(60.08/28.09)</f>
        <v>65.587979924094</v>
      </c>
      <c r="AC52" s="23">
        <v>0.87749999999999995</v>
      </c>
      <c r="AD52" s="17">
        <v>0.64549999999999996</v>
      </c>
      <c r="AE52" s="17">
        <v>0.41649999999999998</v>
      </c>
      <c r="AF52" s="17">
        <v>0.43699999999999994</v>
      </c>
      <c r="AG52" s="18">
        <f t="shared" ref="AG52:AG69" si="40">P52/6.94</f>
        <v>4.2214697406340058E-3</v>
      </c>
      <c r="AH52">
        <f t="shared" ref="AH52:AH69" si="41">R52/22.99</f>
        <v>0.76536924749891266</v>
      </c>
      <c r="AI52">
        <f t="shared" ref="AI52:AI69" si="42">S52*2/24.305</f>
        <v>1.4233285332236165E-3</v>
      </c>
      <c r="AJ52">
        <f t="shared" ref="AJ52:AJ69" si="43">T52*3/26.98</f>
        <v>0.47461289844329135</v>
      </c>
      <c r="AK52">
        <f t="shared" ref="AK52:AK69" si="44">U52/39.1</f>
        <v>6.2984245524296684E-2</v>
      </c>
      <c r="AL52">
        <f t="shared" ref="AL52:AL69" si="45">W52*2/40.08</f>
        <v>0.26136252495009982</v>
      </c>
      <c r="AM52">
        <f t="shared" ref="AM52:AM69" si="46">X52*2/55.85</f>
        <v>1.1924798567591764E-4</v>
      </c>
      <c r="AN52">
        <f t="shared" ref="AN52:AN69" si="47">AC52/19</f>
        <v>4.6184210526315786E-2</v>
      </c>
      <c r="AO52">
        <f t="shared" ref="AO52:AO69" si="48">AD52/35.45</f>
        <v>1.8208744710860363E-2</v>
      </c>
      <c r="AP52">
        <f t="shared" ref="AP52:AP69" si="49">AE52*2/96.06</f>
        <v>8.6716635436185716E-3</v>
      </c>
      <c r="AQ52">
        <f t="shared" ref="AQ52:AQ69" si="50">AF52/62.01</f>
        <v>7.0472504434768582E-3</v>
      </c>
      <c r="AR52">
        <f t="shared" ref="AR52:AR69" si="51">AG52+AH52+AI52+AJ52+AK52+AL52+AM52</f>
        <v>1.570092962676134</v>
      </c>
      <c r="AS52">
        <f t="shared" ref="AS52:AS69" si="52">AN52+AO52+AP52+AQ52</f>
        <v>8.0111869224271576E-2</v>
      </c>
      <c r="AT52">
        <f t="shared" ref="AT52:AT69" si="53">AR52-AS52</f>
        <v>1.4899810934518625</v>
      </c>
      <c r="AU52">
        <f t="shared" ref="AU52:AU69" si="54">AT52*61.01</f>
        <v>90.903746511498127</v>
      </c>
      <c r="AV52" s="20">
        <f t="shared" ref="AV52:AV69" si="55">P52+Q52+R52+S52+T52+U52+V52+W52+X52+Y52+Z52+AA52+AB52+AC52+AD52+AE52+AF52+AU52</f>
        <v>188.61145243559213</v>
      </c>
      <c r="AW52">
        <f t="shared" ref="AW52:AW69" si="56">AG52+AH52+AI52+AK52+AL52+AM52</f>
        <v>1.0954800642328426</v>
      </c>
      <c r="AX52">
        <f t="shared" ref="AX52:AX69" si="57">AO52+AP52+AQ52</f>
        <v>3.392765869795579E-2</v>
      </c>
      <c r="AY52">
        <f t="shared" ref="AY52:AY69" si="58">AW52-AX52</f>
        <v>1.0615524055348868</v>
      </c>
      <c r="AZ52">
        <f t="shared" ref="AZ52:AZ69" si="59">AY52*61.01</f>
        <v>64.765312261683448</v>
      </c>
      <c r="BA52" s="20">
        <f t="shared" ref="BA52:BA69" si="60">P52+Q52+R52+S52+U52+W52+X52+AB52+AD52+AE52+AF52+AZ52</f>
        <v>157.29581518577743</v>
      </c>
      <c r="BB52">
        <f t="shared" si="34"/>
        <v>2.2988505747126436E-2</v>
      </c>
    </row>
    <row r="53" spans="1:54">
      <c r="A53">
        <v>402</v>
      </c>
      <c r="B53" s="10">
        <v>28.85</v>
      </c>
      <c r="C53" s="11">
        <v>95.78</v>
      </c>
      <c r="D53" s="11">
        <v>13551.58</v>
      </c>
      <c r="E53" s="11">
        <v>15.756</v>
      </c>
      <c r="F53" s="11">
        <v>4231.2839999999997</v>
      </c>
      <c r="G53" s="11">
        <v>2515.1129999999998</v>
      </c>
      <c r="H53" s="11">
        <v>0</v>
      </c>
      <c r="I53" s="11">
        <v>5185.2889999999998</v>
      </c>
      <c r="J53" s="11">
        <v>3.5310000000000001</v>
      </c>
      <c r="K53" s="11">
        <v>16.452000000000002</v>
      </c>
      <c r="L53" s="11">
        <v>15.194000000000001</v>
      </c>
      <c r="M53" s="11">
        <v>0</v>
      </c>
      <c r="N53" s="15">
        <v>31373.533004633999</v>
      </c>
      <c r="O53" s="15">
        <f t="shared" si="35"/>
        <v>6</v>
      </c>
      <c r="P53">
        <f t="shared" si="38"/>
        <v>2.8850000000000001E-2</v>
      </c>
      <c r="Q53">
        <f t="shared" si="1"/>
        <v>9.5780000000000004E-2</v>
      </c>
      <c r="R53">
        <f t="shared" si="2"/>
        <v>13.55158</v>
      </c>
      <c r="S53">
        <f t="shared" si="3"/>
        <v>1.5755999999999999E-2</v>
      </c>
      <c r="T53" s="22">
        <f t="shared" si="4"/>
        <v>4.2312839999999996</v>
      </c>
      <c r="U53">
        <f t="shared" si="5"/>
        <v>2.5151129999999999</v>
      </c>
      <c r="V53" s="22">
        <f t="shared" si="6"/>
        <v>0</v>
      </c>
      <c r="W53">
        <f t="shared" si="7"/>
        <v>5.185289</v>
      </c>
      <c r="X53">
        <f t="shared" si="8"/>
        <v>3.5310000000000003E-3</v>
      </c>
      <c r="Y53" s="22">
        <f t="shared" si="9"/>
        <v>1.6452000000000001E-2</v>
      </c>
      <c r="Z53" s="22">
        <f t="shared" si="10"/>
        <v>1.5194000000000001E-2</v>
      </c>
      <c r="AA53" s="22">
        <f t="shared" si="11"/>
        <v>0</v>
      </c>
      <c r="AB53">
        <f t="shared" si="39"/>
        <v>67.102949908095781</v>
      </c>
      <c r="AC53" s="23">
        <v>0.89900000000000002</v>
      </c>
      <c r="AD53" s="17">
        <v>0.627</v>
      </c>
      <c r="AE53" s="17">
        <v>0.96899999999999997</v>
      </c>
      <c r="AF53" s="17">
        <v>2.9774999999999996</v>
      </c>
      <c r="AG53" s="18">
        <f t="shared" si="40"/>
        <v>4.1570605187319885E-3</v>
      </c>
      <c r="AH53">
        <f t="shared" si="41"/>
        <v>0.58945541539799917</v>
      </c>
      <c r="AI53">
        <f t="shared" si="42"/>
        <v>1.2965233491051224E-3</v>
      </c>
      <c r="AJ53">
        <f t="shared" si="43"/>
        <v>0.47049117865085244</v>
      </c>
      <c r="AK53">
        <f t="shared" si="44"/>
        <v>6.432514066496163E-2</v>
      </c>
      <c r="AL53">
        <f t="shared" si="45"/>
        <v>0.25874695608782439</v>
      </c>
      <c r="AM53">
        <f t="shared" si="46"/>
        <v>1.2644583706356312E-4</v>
      </c>
      <c r="AN53">
        <f t="shared" si="47"/>
        <v>4.7315789473684214E-2</v>
      </c>
      <c r="AO53">
        <f t="shared" si="48"/>
        <v>1.7686882933709448E-2</v>
      </c>
      <c r="AP53">
        <f t="shared" si="49"/>
        <v>2.0174890693316676E-2</v>
      </c>
      <c r="AQ53">
        <f t="shared" si="50"/>
        <v>4.8016448959845179E-2</v>
      </c>
      <c r="AR53">
        <f t="shared" si="51"/>
        <v>1.3885987205065384</v>
      </c>
      <c r="AS53">
        <f t="shared" si="52"/>
        <v>0.13319401206055553</v>
      </c>
      <c r="AT53">
        <f t="shared" si="53"/>
        <v>1.255404708445983</v>
      </c>
      <c r="AU53">
        <f t="shared" si="54"/>
        <v>76.59224126228942</v>
      </c>
      <c r="AV53" s="20">
        <f t="shared" si="55"/>
        <v>174.82652017038521</v>
      </c>
      <c r="AW53">
        <f t="shared" si="56"/>
        <v>0.91810754185568588</v>
      </c>
      <c r="AX53">
        <f t="shared" si="57"/>
        <v>8.5878222586871306E-2</v>
      </c>
      <c r="AY53">
        <f t="shared" si="58"/>
        <v>0.8322293192688146</v>
      </c>
      <c r="AZ53">
        <f t="shared" si="59"/>
        <v>50.774310768590375</v>
      </c>
      <c r="BA53" s="20">
        <f t="shared" si="60"/>
        <v>143.84665967668616</v>
      </c>
      <c r="BB53">
        <f t="shared" si="34"/>
        <v>1.1494252873563218E-2</v>
      </c>
    </row>
    <row r="54" spans="1:54">
      <c r="A54">
        <v>408</v>
      </c>
      <c r="B54" s="10">
        <v>29.928000000000001</v>
      </c>
      <c r="C54" s="11">
        <v>96.504000000000005</v>
      </c>
      <c r="D54" s="11">
        <v>21545.107</v>
      </c>
      <c r="E54" s="11">
        <v>14.914999999999999</v>
      </c>
      <c r="F54" s="11">
        <v>4454.2299999999996</v>
      </c>
      <c r="G54" s="11">
        <v>2546.6880000000001</v>
      </c>
      <c r="H54" s="11">
        <v>0</v>
      </c>
      <c r="I54" s="11">
        <v>5355.5169999999998</v>
      </c>
      <c r="J54" s="11">
        <v>3.4319999999999999</v>
      </c>
      <c r="K54" s="11">
        <v>16.707000000000001</v>
      </c>
      <c r="L54" s="11">
        <v>15.488</v>
      </c>
      <c r="M54" s="11">
        <v>0</v>
      </c>
      <c r="N54" s="15">
        <v>32224.591098560297</v>
      </c>
      <c r="O54" s="15">
        <f t="shared" si="35"/>
        <v>6</v>
      </c>
      <c r="P54">
        <f t="shared" si="38"/>
        <v>2.9928E-2</v>
      </c>
      <c r="Q54">
        <f t="shared" si="1"/>
        <v>9.6504000000000006E-2</v>
      </c>
      <c r="R54">
        <f t="shared" si="2"/>
        <v>21.545107000000002</v>
      </c>
      <c r="S54">
        <f t="shared" si="3"/>
        <v>1.4914999999999999E-2</v>
      </c>
      <c r="T54" s="22">
        <f t="shared" si="4"/>
        <v>4.4542299999999999</v>
      </c>
      <c r="U54">
        <f t="shared" si="5"/>
        <v>2.5466880000000001</v>
      </c>
      <c r="V54" s="22">
        <f t="shared" si="6"/>
        <v>0</v>
      </c>
      <c r="W54">
        <f t="shared" si="7"/>
        <v>5.3555169999999999</v>
      </c>
      <c r="X54">
        <f t="shared" si="8"/>
        <v>3.4320000000000002E-3</v>
      </c>
      <c r="Y54" s="22">
        <f t="shared" si="9"/>
        <v>1.6707E-2</v>
      </c>
      <c r="Z54" s="22">
        <f t="shared" si="10"/>
        <v>1.5488E-2</v>
      </c>
      <c r="AA54" s="22">
        <f t="shared" si="11"/>
        <v>0</v>
      </c>
      <c r="AB54">
        <f t="shared" si="39"/>
        <v>68.923226529067364</v>
      </c>
      <c r="AC54" s="23">
        <v>0.90650000000000008</v>
      </c>
      <c r="AD54" s="17">
        <v>0.72000000000000008</v>
      </c>
      <c r="AE54" s="17">
        <v>0.59200000000000008</v>
      </c>
      <c r="AF54" s="17">
        <v>1.4E-2</v>
      </c>
      <c r="AG54" s="18">
        <f t="shared" si="40"/>
        <v>4.3123919308357345E-3</v>
      </c>
      <c r="AH54">
        <f t="shared" si="41"/>
        <v>0.9371512396694216</v>
      </c>
      <c r="AI54">
        <f t="shared" si="42"/>
        <v>1.2273194815881506E-3</v>
      </c>
      <c r="AJ54">
        <f t="shared" si="43"/>
        <v>0.49528131949592291</v>
      </c>
      <c r="AK54">
        <f t="shared" si="44"/>
        <v>6.5132685421994879E-2</v>
      </c>
      <c r="AL54">
        <f t="shared" si="45"/>
        <v>0.26724136726546904</v>
      </c>
      <c r="AM54">
        <f t="shared" si="46"/>
        <v>1.2290062667860341E-4</v>
      </c>
      <c r="AN54">
        <f t="shared" si="47"/>
        <v>4.7710526315789481E-2</v>
      </c>
      <c r="AO54">
        <f t="shared" si="48"/>
        <v>2.0310296191819465E-2</v>
      </c>
      <c r="AP54">
        <f t="shared" si="49"/>
        <v>1.2325629814699148E-2</v>
      </c>
      <c r="AQ54">
        <f t="shared" si="50"/>
        <v>2.2577003709079181E-4</v>
      </c>
      <c r="AR54">
        <f t="shared" si="51"/>
        <v>1.7704692238919109</v>
      </c>
      <c r="AS54">
        <f t="shared" si="52"/>
        <v>8.0572222359398885E-2</v>
      </c>
      <c r="AT54">
        <f t="shared" si="53"/>
        <v>1.6898970015325119</v>
      </c>
      <c r="AU54">
        <f t="shared" si="54"/>
        <v>103.10061606349855</v>
      </c>
      <c r="AV54" s="20">
        <f t="shared" si="55"/>
        <v>208.33485859256589</v>
      </c>
      <c r="AW54">
        <f t="shared" si="56"/>
        <v>1.2751879043959879</v>
      </c>
      <c r="AX54">
        <f t="shared" si="57"/>
        <v>3.2861696043609404E-2</v>
      </c>
      <c r="AY54">
        <f t="shared" si="58"/>
        <v>1.2423262083523785</v>
      </c>
      <c r="AZ54">
        <f t="shared" si="59"/>
        <v>75.794321971578611</v>
      </c>
      <c r="BA54" s="20">
        <f t="shared" si="60"/>
        <v>175.63563950064596</v>
      </c>
      <c r="BB54">
        <f t="shared" si="34"/>
        <v>1.1494252873563218E-2</v>
      </c>
    </row>
    <row r="55" spans="1:54">
      <c r="A55">
        <v>420</v>
      </c>
      <c r="B55" s="10">
        <v>28.52</v>
      </c>
      <c r="C55" s="11">
        <v>90.787000000000006</v>
      </c>
      <c r="D55" s="11">
        <v>13248.056</v>
      </c>
      <c r="E55" s="11">
        <v>16.803000000000001</v>
      </c>
      <c r="F55" s="11">
        <v>4246.7079999999996</v>
      </c>
      <c r="G55" s="11">
        <v>2468.569</v>
      </c>
      <c r="H55" s="11">
        <v>0</v>
      </c>
      <c r="I55" s="11">
        <v>5148.1009999999997</v>
      </c>
      <c r="J55" s="11">
        <v>2.5139999999999998</v>
      </c>
      <c r="K55" s="11">
        <v>16.268000000000001</v>
      </c>
      <c r="L55" s="11">
        <v>15.128</v>
      </c>
      <c r="M55" s="11">
        <v>0</v>
      </c>
      <c r="N55" s="15">
        <v>31755.678860918997</v>
      </c>
      <c r="O55" s="15">
        <f t="shared" si="35"/>
        <v>12</v>
      </c>
      <c r="P55">
        <f t="shared" si="38"/>
        <v>2.852E-2</v>
      </c>
      <c r="Q55">
        <f t="shared" si="1"/>
        <v>9.0787000000000007E-2</v>
      </c>
      <c r="R55">
        <f t="shared" si="2"/>
        <v>13.248056</v>
      </c>
      <c r="S55">
        <f t="shared" si="3"/>
        <v>1.6803000000000002E-2</v>
      </c>
      <c r="T55" s="22">
        <f t="shared" si="4"/>
        <v>4.2467079999999999</v>
      </c>
      <c r="U55">
        <f t="shared" si="5"/>
        <v>2.468569</v>
      </c>
      <c r="V55" s="22">
        <f t="shared" si="6"/>
        <v>0</v>
      </c>
      <c r="W55">
        <f t="shared" si="7"/>
        <v>5.1481009999999996</v>
      </c>
      <c r="X55">
        <f t="shared" si="8"/>
        <v>2.5139999999999997E-3</v>
      </c>
      <c r="Y55" s="22">
        <f t="shared" si="9"/>
        <v>1.6268000000000001E-2</v>
      </c>
      <c r="Z55" s="22">
        <f t="shared" si="10"/>
        <v>1.5128000000000001E-2</v>
      </c>
      <c r="AA55" s="22">
        <f t="shared" si="11"/>
        <v>0</v>
      </c>
      <c r="AB55">
        <f t="shared" si="39"/>
        <v>67.920298539124715</v>
      </c>
      <c r="AC55" s="23">
        <v>0.87249999999999994</v>
      </c>
      <c r="AD55" s="17">
        <v>0.56800000000000006</v>
      </c>
      <c r="AE55" s="17">
        <v>0.54049999999999998</v>
      </c>
      <c r="AF55" s="17">
        <v>2.6499999999999999E-2</v>
      </c>
      <c r="AG55" s="18">
        <f t="shared" si="40"/>
        <v>4.109510086455331E-3</v>
      </c>
      <c r="AH55">
        <f t="shared" si="41"/>
        <v>0.57625297955632893</v>
      </c>
      <c r="AI55">
        <f t="shared" si="42"/>
        <v>1.382678461221971E-3</v>
      </c>
      <c r="AJ55">
        <f t="shared" si="43"/>
        <v>0.47220622683469232</v>
      </c>
      <c r="AK55">
        <f t="shared" si="44"/>
        <v>6.3134757033248085E-2</v>
      </c>
      <c r="AL55">
        <f t="shared" si="45"/>
        <v>0.25689126746506985</v>
      </c>
      <c r="AM55">
        <f t="shared" si="46"/>
        <v>9.0026857654431505E-5</v>
      </c>
      <c r="AN55">
        <f t="shared" si="47"/>
        <v>4.5921052631578946E-2</v>
      </c>
      <c r="AO55">
        <f t="shared" si="48"/>
        <v>1.6022566995768688E-2</v>
      </c>
      <c r="AP55">
        <f t="shared" si="49"/>
        <v>1.1253383302102852E-2</v>
      </c>
      <c r="AQ55">
        <f t="shared" si="50"/>
        <v>4.2735042735042735E-4</v>
      </c>
      <c r="AR55">
        <f t="shared" si="51"/>
        <v>1.3740674462946709</v>
      </c>
      <c r="AS55">
        <f t="shared" si="52"/>
        <v>7.3624353356800912E-2</v>
      </c>
      <c r="AT55">
        <f t="shared" si="53"/>
        <v>1.3004430929378701</v>
      </c>
      <c r="AU55">
        <f t="shared" si="54"/>
        <v>79.340033100139451</v>
      </c>
      <c r="AV55" s="20">
        <f t="shared" si="55"/>
        <v>174.54928563926416</v>
      </c>
      <c r="AW55">
        <f t="shared" si="56"/>
        <v>0.90186121945997866</v>
      </c>
      <c r="AX55">
        <f t="shared" si="57"/>
        <v>2.7703300725221966E-2</v>
      </c>
      <c r="AY55">
        <f t="shared" si="58"/>
        <v>0.87415791873475668</v>
      </c>
      <c r="AZ55">
        <f t="shared" si="59"/>
        <v>53.332374622007507</v>
      </c>
      <c r="BA55" s="20">
        <f t="shared" si="60"/>
        <v>143.39102316113221</v>
      </c>
      <c r="BB55">
        <f t="shared" si="34"/>
        <v>2.2988505747126436E-2</v>
      </c>
    </row>
    <row r="56" spans="1:54">
      <c r="A56">
        <v>426</v>
      </c>
      <c r="B56" s="10">
        <v>27.126000000000001</v>
      </c>
      <c r="C56" s="11">
        <v>87.316999999999993</v>
      </c>
      <c r="D56" s="11">
        <v>12875.325999999999</v>
      </c>
      <c r="E56" s="11">
        <v>16.085000000000001</v>
      </c>
      <c r="F56" s="11">
        <v>4079.5</v>
      </c>
      <c r="G56" s="11">
        <v>2465.377</v>
      </c>
      <c r="H56" s="11">
        <v>0</v>
      </c>
      <c r="I56" s="11">
        <v>5132.3779999999997</v>
      </c>
      <c r="J56" s="11">
        <v>3.1629999999999998</v>
      </c>
      <c r="K56" s="11">
        <v>15.994</v>
      </c>
      <c r="L56" s="11">
        <v>14.811</v>
      </c>
      <c r="M56" s="11">
        <v>0</v>
      </c>
      <c r="N56" s="15">
        <v>31131.806217408397</v>
      </c>
      <c r="O56" s="15">
        <f t="shared" si="35"/>
        <v>6</v>
      </c>
      <c r="P56">
        <f t="shared" si="38"/>
        <v>2.7126000000000001E-2</v>
      </c>
      <c r="Q56">
        <f t="shared" si="1"/>
        <v>8.7316999999999992E-2</v>
      </c>
      <c r="R56">
        <f t="shared" si="2"/>
        <v>12.875325999999999</v>
      </c>
      <c r="S56">
        <f t="shared" si="3"/>
        <v>1.6085000000000002E-2</v>
      </c>
      <c r="T56" s="22">
        <f t="shared" si="4"/>
        <v>4.0795000000000003</v>
      </c>
      <c r="U56">
        <f t="shared" si="5"/>
        <v>2.4653770000000002</v>
      </c>
      <c r="V56" s="22">
        <f t="shared" si="6"/>
        <v>0</v>
      </c>
      <c r="W56">
        <f t="shared" si="7"/>
        <v>5.1323780000000001</v>
      </c>
      <c r="X56">
        <f t="shared" si="8"/>
        <v>3.163E-3</v>
      </c>
      <c r="Y56" s="22">
        <f t="shared" si="9"/>
        <v>1.5994000000000001E-2</v>
      </c>
      <c r="Z56" s="22">
        <f t="shared" si="10"/>
        <v>1.4811E-2</v>
      </c>
      <c r="AA56" s="22">
        <f t="shared" si="11"/>
        <v>0</v>
      </c>
      <c r="AB56">
        <f t="shared" si="39"/>
        <v>66.585935120751017</v>
      </c>
      <c r="AC56" s="23">
        <v>0.85850000000000004</v>
      </c>
      <c r="AD56" s="17">
        <v>0.62049999999999994</v>
      </c>
      <c r="AE56" s="17">
        <v>0.503</v>
      </c>
      <c r="AF56" s="17">
        <v>0.251</v>
      </c>
      <c r="AG56" s="18">
        <f t="shared" si="40"/>
        <v>3.9086455331412105E-3</v>
      </c>
      <c r="AH56">
        <f t="shared" si="41"/>
        <v>0.56004027838190518</v>
      </c>
      <c r="AI56">
        <f t="shared" si="42"/>
        <v>1.323595967907838E-3</v>
      </c>
      <c r="AJ56">
        <f t="shared" si="43"/>
        <v>0.45361378799110458</v>
      </c>
      <c r="AK56">
        <f t="shared" si="44"/>
        <v>6.3053120204603588E-2</v>
      </c>
      <c r="AL56">
        <f t="shared" si="45"/>
        <v>0.25610668662674652</v>
      </c>
      <c r="AM56">
        <f t="shared" si="46"/>
        <v>1.1326768128916741E-4</v>
      </c>
      <c r="AN56">
        <f t="shared" si="47"/>
        <v>4.5184210526315792E-2</v>
      </c>
      <c r="AO56">
        <f t="shared" si="48"/>
        <v>1.7503526093088854E-2</v>
      </c>
      <c r="AP56">
        <f t="shared" si="49"/>
        <v>1.0472621278367686E-2</v>
      </c>
      <c r="AQ56">
        <f t="shared" si="50"/>
        <v>4.0477342364134816E-3</v>
      </c>
      <c r="AR56">
        <f t="shared" si="51"/>
        <v>1.3381593823866982</v>
      </c>
      <c r="AS56">
        <f t="shared" si="52"/>
        <v>7.7208092134185821E-2</v>
      </c>
      <c r="AT56">
        <f t="shared" si="53"/>
        <v>1.2609512902525124</v>
      </c>
      <c r="AU56">
        <f t="shared" si="54"/>
        <v>76.930638218305774</v>
      </c>
      <c r="AV56" s="20">
        <f t="shared" si="55"/>
        <v>170.4666503390568</v>
      </c>
      <c r="AW56">
        <f t="shared" si="56"/>
        <v>0.88454559439559355</v>
      </c>
      <c r="AX56">
        <f t="shared" si="57"/>
        <v>3.2023881607870022E-2</v>
      </c>
      <c r="AY56">
        <f t="shared" si="58"/>
        <v>0.85252171278772348</v>
      </c>
      <c r="AZ56">
        <f t="shared" si="59"/>
        <v>52.012349697179005</v>
      </c>
      <c r="BA56" s="20">
        <f t="shared" si="60"/>
        <v>140.57955681793004</v>
      </c>
      <c r="BB56">
        <f t="shared" si="34"/>
        <v>1.1494252873563218E-2</v>
      </c>
    </row>
    <row r="57" spans="1:54">
      <c r="A57">
        <v>432</v>
      </c>
      <c r="B57" s="10">
        <v>27.315999999999999</v>
      </c>
      <c r="C57" s="11">
        <v>83.816999999999993</v>
      </c>
      <c r="D57" s="11">
        <v>12719.795</v>
      </c>
      <c r="E57" s="11">
        <v>17.89</v>
      </c>
      <c r="F57" s="11">
        <v>4105.5929999999998</v>
      </c>
      <c r="G57" s="11">
        <v>2337.3380000000002</v>
      </c>
      <c r="H57" s="11">
        <v>0</v>
      </c>
      <c r="I57" s="11">
        <v>5078.348</v>
      </c>
      <c r="J57" s="11">
        <v>5.2080000000000002</v>
      </c>
      <c r="K57" s="11">
        <v>15.856</v>
      </c>
      <c r="L57" s="11">
        <v>14.772</v>
      </c>
      <c r="M57" s="11">
        <v>0</v>
      </c>
      <c r="N57" s="15">
        <v>31213.8883285866</v>
      </c>
      <c r="O57" s="15">
        <f t="shared" si="35"/>
        <v>6</v>
      </c>
      <c r="P57">
        <f t="shared" si="38"/>
        <v>2.7316E-2</v>
      </c>
      <c r="Q57">
        <f t="shared" si="1"/>
        <v>8.3816999999999989E-2</v>
      </c>
      <c r="R57">
        <f t="shared" si="2"/>
        <v>12.719795</v>
      </c>
      <c r="S57">
        <f t="shared" si="3"/>
        <v>1.789E-2</v>
      </c>
      <c r="T57" s="22">
        <f t="shared" si="4"/>
        <v>4.1055929999999998</v>
      </c>
      <c r="U57">
        <f t="shared" si="5"/>
        <v>2.3373380000000004</v>
      </c>
      <c r="V57" s="22">
        <f t="shared" si="6"/>
        <v>0</v>
      </c>
      <c r="W57">
        <f t="shared" si="7"/>
        <v>5.0783480000000001</v>
      </c>
      <c r="X57">
        <f t="shared" si="8"/>
        <v>5.208E-3</v>
      </c>
      <c r="Y57" s="22">
        <f t="shared" si="9"/>
        <v>1.5855999999999999E-2</v>
      </c>
      <c r="Z57" s="22">
        <f t="shared" si="10"/>
        <v>1.4772E-2</v>
      </c>
      <c r="AA57" s="22">
        <f t="shared" si="11"/>
        <v>0</v>
      </c>
      <c r="AB57">
        <f t="shared" si="39"/>
        <v>66.761495577838474</v>
      </c>
      <c r="AC57" s="23">
        <v>1.0305</v>
      </c>
      <c r="AD57" s="17">
        <v>0.54699999999999993</v>
      </c>
      <c r="AE57" s="17">
        <v>1.0325000000000002</v>
      </c>
      <c r="AF57" s="17">
        <v>2.3879999999999999</v>
      </c>
      <c r="AG57" s="18">
        <f t="shared" si="40"/>
        <v>3.9360230547550428E-3</v>
      </c>
      <c r="AH57">
        <f t="shared" si="41"/>
        <v>0.55327511961722486</v>
      </c>
      <c r="AI57">
        <f t="shared" si="42"/>
        <v>1.4721250771446205E-3</v>
      </c>
      <c r="AJ57">
        <f t="shared" si="43"/>
        <v>0.45651515937731652</v>
      </c>
      <c r="AK57">
        <f t="shared" si="44"/>
        <v>5.9778465473145789E-2</v>
      </c>
      <c r="AL57">
        <f t="shared" si="45"/>
        <v>0.25341057884231538</v>
      </c>
      <c r="AM57">
        <f t="shared" si="46"/>
        <v>1.8649955237242614E-4</v>
      </c>
      <c r="AN57">
        <f t="shared" si="47"/>
        <v>5.423684210526316E-2</v>
      </c>
      <c r="AO57">
        <f t="shared" si="48"/>
        <v>1.5430183356840618E-2</v>
      </c>
      <c r="AP57">
        <f t="shared" si="49"/>
        <v>2.1496981053508227E-2</v>
      </c>
      <c r="AQ57">
        <f t="shared" si="50"/>
        <v>3.8509917755200775E-2</v>
      </c>
      <c r="AR57">
        <f t="shared" si="51"/>
        <v>1.3285739709942745</v>
      </c>
      <c r="AS57">
        <f t="shared" si="52"/>
        <v>0.12967392427081278</v>
      </c>
      <c r="AT57">
        <f t="shared" si="53"/>
        <v>1.1989000467234618</v>
      </c>
      <c r="AU57">
        <f t="shared" si="54"/>
        <v>73.144891850598398</v>
      </c>
      <c r="AV57" s="20">
        <f t="shared" si="55"/>
        <v>169.31032042843688</v>
      </c>
      <c r="AW57">
        <f t="shared" si="56"/>
        <v>0.87205881161695809</v>
      </c>
      <c r="AX57">
        <f t="shared" si="57"/>
        <v>7.5437082165549618E-2</v>
      </c>
      <c r="AY57">
        <f t="shared" si="58"/>
        <v>0.79662172945140841</v>
      </c>
      <c r="AZ57">
        <f t="shared" si="59"/>
        <v>48.601891713830426</v>
      </c>
      <c r="BA57" s="20">
        <f t="shared" si="60"/>
        <v>139.60059929166891</v>
      </c>
      <c r="BB57">
        <f t="shared" si="34"/>
        <v>1.1494252873563218E-2</v>
      </c>
    </row>
    <row r="58" spans="1:54">
      <c r="A58">
        <v>438</v>
      </c>
      <c r="B58" s="10">
        <v>26.870999999999999</v>
      </c>
      <c r="C58" s="11">
        <v>86.510999999999996</v>
      </c>
      <c r="D58" s="11">
        <v>12769.684999999999</v>
      </c>
      <c r="E58" s="11">
        <v>16.026</v>
      </c>
      <c r="F58" s="11">
        <v>4061.973</v>
      </c>
      <c r="G58" s="11">
        <v>2474.0720000000001</v>
      </c>
      <c r="H58" s="11">
        <v>0</v>
      </c>
      <c r="I58" s="11">
        <v>5021.6909999999998</v>
      </c>
      <c r="J58" s="11">
        <v>2.2549999999999999</v>
      </c>
      <c r="K58" s="11">
        <v>16.045000000000002</v>
      </c>
      <c r="L58" s="11">
        <v>14.804</v>
      </c>
      <c r="M58" s="11">
        <v>0</v>
      </c>
      <c r="N58" s="15">
        <v>31242.546997887002</v>
      </c>
      <c r="O58" s="15">
        <f t="shared" si="35"/>
        <v>6</v>
      </c>
      <c r="P58">
        <f t="shared" si="38"/>
        <v>2.6870999999999999E-2</v>
      </c>
      <c r="Q58">
        <f t="shared" si="1"/>
        <v>8.6510999999999991E-2</v>
      </c>
      <c r="R58">
        <f t="shared" si="2"/>
        <v>12.769684999999999</v>
      </c>
      <c r="S58">
        <f t="shared" si="3"/>
        <v>1.6025999999999999E-2</v>
      </c>
      <c r="T58" s="22">
        <f t="shared" si="4"/>
        <v>4.0619730000000001</v>
      </c>
      <c r="U58">
        <f t="shared" si="5"/>
        <v>2.474072</v>
      </c>
      <c r="V58" s="22">
        <f t="shared" si="6"/>
        <v>0</v>
      </c>
      <c r="W58">
        <f t="shared" si="7"/>
        <v>5.0216909999999997</v>
      </c>
      <c r="X58">
        <f t="shared" si="8"/>
        <v>2.2550000000000001E-3</v>
      </c>
      <c r="Y58" s="22">
        <f t="shared" si="9"/>
        <v>1.6045E-2</v>
      </c>
      <c r="Z58" s="22">
        <f t="shared" si="10"/>
        <v>1.4803999999999999E-2</v>
      </c>
      <c r="AA58" s="22">
        <f t="shared" si="11"/>
        <v>0</v>
      </c>
      <c r="AB58">
        <f t="shared" si="39"/>
        <v>66.822791870169141</v>
      </c>
      <c r="AC58" s="23">
        <v>0.86650000000000005</v>
      </c>
      <c r="AD58" s="17">
        <v>0.59250000000000003</v>
      </c>
      <c r="AE58" s="17">
        <v>0.60200000000000009</v>
      </c>
      <c r="AF58" s="17">
        <v>5.4000000000000006E-2</v>
      </c>
      <c r="AG58" s="18">
        <f t="shared" si="40"/>
        <v>3.8719020172910661E-3</v>
      </c>
      <c r="AH58">
        <f t="shared" si="41"/>
        <v>0.55544519356241839</v>
      </c>
      <c r="AI58">
        <f t="shared" si="42"/>
        <v>1.3187409997942809E-3</v>
      </c>
      <c r="AJ58">
        <f t="shared" si="43"/>
        <v>0.451664899925871</v>
      </c>
      <c r="AK58">
        <f t="shared" si="44"/>
        <v>6.3275498721227619E-2</v>
      </c>
      <c r="AL58">
        <f t="shared" si="45"/>
        <v>0.25058338323353291</v>
      </c>
      <c r="AM58">
        <f t="shared" si="46"/>
        <v>8.0752014324082368E-5</v>
      </c>
      <c r="AN58">
        <f t="shared" si="47"/>
        <v>4.5605263157894739E-2</v>
      </c>
      <c r="AO58">
        <f t="shared" si="48"/>
        <v>1.6713681241184768E-2</v>
      </c>
      <c r="AP58">
        <f t="shared" si="49"/>
        <v>1.2533833021028526E-2</v>
      </c>
      <c r="AQ58">
        <f t="shared" si="50"/>
        <v>8.7082728592162569E-4</v>
      </c>
      <c r="AR58">
        <f t="shared" si="51"/>
        <v>1.3262403704744592</v>
      </c>
      <c r="AS58">
        <f t="shared" si="52"/>
        <v>7.5723604706029651E-2</v>
      </c>
      <c r="AT58">
        <f t="shared" si="53"/>
        <v>1.2505167657684295</v>
      </c>
      <c r="AU58">
        <f t="shared" si="54"/>
        <v>76.294027879531882</v>
      </c>
      <c r="AV58" s="20">
        <f t="shared" si="55"/>
        <v>169.72175274970104</v>
      </c>
      <c r="AW58">
        <f t="shared" si="56"/>
        <v>0.87457547054858831</v>
      </c>
      <c r="AX58">
        <f t="shared" si="57"/>
        <v>3.0118341548134919E-2</v>
      </c>
      <c r="AY58">
        <f t="shared" si="58"/>
        <v>0.84445712900045344</v>
      </c>
      <c r="AZ58">
        <f t="shared" si="59"/>
        <v>51.52032944031766</v>
      </c>
      <c r="BA58" s="20">
        <f t="shared" si="60"/>
        <v>139.9887323104868</v>
      </c>
      <c r="BB58">
        <f t="shared" si="34"/>
        <v>1.1494252873563218E-2</v>
      </c>
    </row>
    <row r="59" spans="1:54">
      <c r="A59">
        <v>444</v>
      </c>
      <c r="B59" s="10">
        <v>26.757000000000001</v>
      </c>
      <c r="C59" s="11">
        <v>84.984999999999999</v>
      </c>
      <c r="D59" s="11">
        <v>13323.69</v>
      </c>
      <c r="E59" s="11">
        <v>19.629000000000001</v>
      </c>
      <c r="F59" s="11">
        <v>4096.2240000000002</v>
      </c>
      <c r="G59" s="11">
        <v>2390.0929999999998</v>
      </c>
      <c r="H59" s="11">
        <v>0</v>
      </c>
      <c r="I59" s="11">
        <v>4980.0789999999997</v>
      </c>
      <c r="J59" s="11">
        <v>4.468</v>
      </c>
      <c r="K59" s="11">
        <v>15.885</v>
      </c>
      <c r="L59" s="11">
        <v>14.563000000000001</v>
      </c>
      <c r="M59" s="11">
        <v>0</v>
      </c>
      <c r="N59" s="15">
        <v>31488.033021871801</v>
      </c>
      <c r="O59" s="15">
        <f t="shared" si="35"/>
        <v>6</v>
      </c>
      <c r="P59">
        <f t="shared" si="38"/>
        <v>2.6757000000000003E-2</v>
      </c>
      <c r="Q59">
        <f t="shared" si="1"/>
        <v>8.4985000000000005E-2</v>
      </c>
      <c r="R59">
        <f t="shared" si="2"/>
        <v>13.323690000000001</v>
      </c>
      <c r="S59">
        <f t="shared" si="3"/>
        <v>1.9629000000000001E-2</v>
      </c>
      <c r="T59" s="22">
        <f t="shared" si="4"/>
        <v>4.0962240000000003</v>
      </c>
      <c r="U59">
        <f t="shared" si="5"/>
        <v>2.3900929999999998</v>
      </c>
      <c r="V59" s="22">
        <f t="shared" si="6"/>
        <v>0</v>
      </c>
      <c r="W59">
        <f t="shared" si="7"/>
        <v>4.9800789999999999</v>
      </c>
      <c r="X59">
        <f t="shared" si="8"/>
        <v>4.4679999999999997E-3</v>
      </c>
      <c r="Y59" s="22">
        <f t="shared" si="9"/>
        <v>1.5885E-2</v>
      </c>
      <c r="Z59" s="22">
        <f t="shared" si="10"/>
        <v>1.4563000000000001E-2</v>
      </c>
      <c r="AA59" s="22">
        <f t="shared" si="11"/>
        <v>0</v>
      </c>
      <c r="AB59">
        <f t="shared" si="39"/>
        <v>67.3478470613762</v>
      </c>
      <c r="AC59" s="23">
        <v>0.89999999999999991</v>
      </c>
      <c r="AD59" s="17">
        <v>0.64</v>
      </c>
      <c r="AE59" s="17">
        <v>0.53300000000000003</v>
      </c>
      <c r="AF59" s="17">
        <v>2.1499999999999998E-2</v>
      </c>
      <c r="AG59" s="18">
        <f t="shared" si="40"/>
        <v>3.8554755043227668E-3</v>
      </c>
      <c r="AH59">
        <f t="shared" si="41"/>
        <v>0.57954284471509365</v>
      </c>
      <c r="AI59">
        <f t="shared" si="42"/>
        <v>1.615223205101831E-3</v>
      </c>
      <c r="AJ59">
        <f t="shared" si="43"/>
        <v>0.45547338769458867</v>
      </c>
      <c r="AK59">
        <f t="shared" si="44"/>
        <v>6.112769820971866E-2</v>
      </c>
      <c r="AL59">
        <f t="shared" si="45"/>
        <v>0.24850693612774452</v>
      </c>
      <c r="AM59">
        <f t="shared" si="46"/>
        <v>1.5999999999999999E-4</v>
      </c>
      <c r="AN59">
        <f t="shared" si="47"/>
        <v>4.7368421052631574E-2</v>
      </c>
      <c r="AO59">
        <f t="shared" si="48"/>
        <v>1.8053596614950634E-2</v>
      </c>
      <c r="AP59">
        <f t="shared" si="49"/>
        <v>1.1097230897355819E-2</v>
      </c>
      <c r="AQ59">
        <f t="shared" si="50"/>
        <v>3.4671827124657309E-4</v>
      </c>
      <c r="AR59">
        <f t="shared" si="51"/>
        <v>1.3502815654565701</v>
      </c>
      <c r="AS59">
        <f t="shared" si="52"/>
        <v>7.6865966836184602E-2</v>
      </c>
      <c r="AT59">
        <f t="shared" si="53"/>
        <v>1.2734155986203854</v>
      </c>
      <c r="AU59">
        <f t="shared" si="54"/>
        <v>77.691085671829711</v>
      </c>
      <c r="AV59" s="20">
        <f t="shared" si="55"/>
        <v>172.08980573320594</v>
      </c>
      <c r="AW59">
        <f t="shared" si="56"/>
        <v>0.89480817776198152</v>
      </c>
      <c r="AX59">
        <f t="shared" si="57"/>
        <v>2.9497545783553025E-2</v>
      </c>
      <c r="AY59">
        <f t="shared" si="58"/>
        <v>0.8653106319784285</v>
      </c>
      <c r="AZ59">
        <f t="shared" si="59"/>
        <v>52.792601657003921</v>
      </c>
      <c r="BA59" s="20">
        <f t="shared" si="60"/>
        <v>142.16464971838013</v>
      </c>
      <c r="BB59">
        <f t="shared" si="34"/>
        <v>1.1494252873563218E-2</v>
      </c>
    </row>
    <row r="60" spans="1:54">
      <c r="A60">
        <v>450</v>
      </c>
      <c r="B60" s="10">
        <v>27.283000000000001</v>
      </c>
      <c r="C60" s="11">
        <v>85.680999999999997</v>
      </c>
      <c r="D60" s="11">
        <v>12739.977000000001</v>
      </c>
      <c r="E60" s="11">
        <v>28.68</v>
      </c>
      <c r="F60" s="11">
        <v>4133.3379999999997</v>
      </c>
      <c r="G60" s="11">
        <v>2364.462</v>
      </c>
      <c r="H60" s="11">
        <v>0</v>
      </c>
      <c r="I60" s="11">
        <v>4887.2790000000005</v>
      </c>
      <c r="J60" s="11">
        <v>2.3450000000000002</v>
      </c>
      <c r="K60" s="11">
        <v>15.972</v>
      </c>
      <c r="L60" s="11">
        <v>14.903</v>
      </c>
      <c r="M60" s="11">
        <v>0</v>
      </c>
      <c r="N60" s="15">
        <v>31884.245469804897</v>
      </c>
      <c r="O60" s="15">
        <f t="shared" si="35"/>
        <v>6</v>
      </c>
      <c r="P60">
        <f t="shared" si="38"/>
        <v>2.7283000000000002E-2</v>
      </c>
      <c r="Q60">
        <f t="shared" si="1"/>
        <v>8.5680999999999993E-2</v>
      </c>
      <c r="R60">
        <f t="shared" si="2"/>
        <v>12.739977000000001</v>
      </c>
      <c r="S60">
        <f t="shared" si="3"/>
        <v>2.8680000000000001E-2</v>
      </c>
      <c r="T60" s="22">
        <f t="shared" si="4"/>
        <v>4.1333380000000002</v>
      </c>
      <c r="U60">
        <f t="shared" si="5"/>
        <v>2.3644620000000001</v>
      </c>
      <c r="V60" s="22">
        <f t="shared" si="6"/>
        <v>0</v>
      </c>
      <c r="W60">
        <f t="shared" si="7"/>
        <v>4.8872790000000004</v>
      </c>
      <c r="X60">
        <f t="shared" si="8"/>
        <v>2.3450000000000003E-3</v>
      </c>
      <c r="Y60" s="22">
        <f t="shared" si="9"/>
        <v>1.5972E-2</v>
      </c>
      <c r="Z60" s="22">
        <f t="shared" si="10"/>
        <v>1.4903000000000001E-2</v>
      </c>
      <c r="AA60" s="22">
        <f t="shared" si="11"/>
        <v>0</v>
      </c>
      <c r="AB60">
        <f t="shared" si="39"/>
        <v>68.19528187347376</v>
      </c>
      <c r="AC60" s="23">
        <v>0.89249999999999996</v>
      </c>
      <c r="AD60" s="17">
        <v>0.497</v>
      </c>
      <c r="AE60" s="17">
        <v>0.46949999999999997</v>
      </c>
      <c r="AF60" s="17">
        <v>0.11300000000000002</v>
      </c>
      <c r="AG60" s="18">
        <f t="shared" si="40"/>
        <v>3.9312680115273779E-3</v>
      </c>
      <c r="AH60">
        <f t="shared" si="41"/>
        <v>0.55415297955632892</v>
      </c>
      <c r="AI60">
        <f t="shared" si="42"/>
        <v>2.3600082287595146E-3</v>
      </c>
      <c r="AJ60">
        <f t="shared" si="43"/>
        <v>0.45960022238695331</v>
      </c>
      <c r="AK60">
        <f t="shared" si="44"/>
        <v>6.0472173913043478E-2</v>
      </c>
      <c r="AL60">
        <f t="shared" si="45"/>
        <v>0.24387619760479046</v>
      </c>
      <c r="AM60">
        <f t="shared" si="46"/>
        <v>8.3974932855863932E-5</v>
      </c>
      <c r="AN60">
        <f t="shared" si="47"/>
        <v>4.6973684210526313E-2</v>
      </c>
      <c r="AO60">
        <f t="shared" si="48"/>
        <v>1.4019746121297602E-2</v>
      </c>
      <c r="AP60">
        <f t="shared" si="49"/>
        <v>9.7751405371642713E-3</v>
      </c>
      <c r="AQ60">
        <f t="shared" si="50"/>
        <v>1.8222867279471056E-3</v>
      </c>
      <c r="AR60">
        <f t="shared" si="51"/>
        <v>1.3244768246342589</v>
      </c>
      <c r="AS60">
        <f t="shared" si="52"/>
        <v>7.2590857596935301E-2</v>
      </c>
      <c r="AT60">
        <f t="shared" si="53"/>
        <v>1.2518859670373235</v>
      </c>
      <c r="AU60">
        <f t="shared" si="54"/>
        <v>76.377562848947107</v>
      </c>
      <c r="AV60" s="20">
        <f t="shared" si="55"/>
        <v>170.84476472242085</v>
      </c>
      <c r="AW60">
        <f t="shared" si="56"/>
        <v>0.86487660224730556</v>
      </c>
      <c r="AX60">
        <f t="shared" si="57"/>
        <v>2.5617173386408978E-2</v>
      </c>
      <c r="AY60">
        <f t="shared" si="58"/>
        <v>0.83925942886089655</v>
      </c>
      <c r="AZ60">
        <f t="shared" si="59"/>
        <v>51.203217754803298</v>
      </c>
      <c r="BA60" s="20">
        <f t="shared" si="60"/>
        <v>140.61370662827704</v>
      </c>
      <c r="BB60">
        <f t="shared" si="34"/>
        <v>1.1494252873563218E-2</v>
      </c>
    </row>
    <row r="61" spans="1:54">
      <c r="A61">
        <v>462</v>
      </c>
      <c r="B61" s="10">
        <v>26.97</v>
      </c>
      <c r="C61" s="11">
        <v>83.74</v>
      </c>
      <c r="D61" s="11">
        <v>12720.843999999999</v>
      </c>
      <c r="E61" s="11">
        <v>19.292000000000002</v>
      </c>
      <c r="F61" s="11">
        <v>4106.3370000000004</v>
      </c>
      <c r="G61" s="11">
        <v>2381.502</v>
      </c>
      <c r="H61" s="11">
        <v>0</v>
      </c>
      <c r="I61" s="11">
        <v>5030.8649999999998</v>
      </c>
      <c r="J61" s="11">
        <v>2.1850000000000001</v>
      </c>
      <c r="K61" s="11">
        <v>15.57</v>
      </c>
      <c r="L61" s="11">
        <v>14.362</v>
      </c>
      <c r="M61" s="11">
        <v>0</v>
      </c>
      <c r="N61" s="15">
        <v>31890.186340626296</v>
      </c>
      <c r="O61" s="15">
        <f t="shared" si="35"/>
        <v>12</v>
      </c>
      <c r="P61">
        <f t="shared" si="38"/>
        <v>2.6969999999999997E-2</v>
      </c>
      <c r="Q61">
        <f t="shared" si="1"/>
        <v>8.3739999999999995E-2</v>
      </c>
      <c r="R61">
        <f t="shared" si="2"/>
        <v>12.720844</v>
      </c>
      <c r="S61">
        <f t="shared" si="3"/>
        <v>1.9292E-2</v>
      </c>
      <c r="T61" s="22">
        <f t="shared" si="4"/>
        <v>4.1063370000000008</v>
      </c>
      <c r="U61">
        <f t="shared" si="5"/>
        <v>2.3815019999999998</v>
      </c>
      <c r="V61" s="22">
        <f t="shared" si="6"/>
        <v>0</v>
      </c>
      <c r="W61">
        <f t="shared" si="7"/>
        <v>5.0308649999999995</v>
      </c>
      <c r="X61">
        <f t="shared" si="8"/>
        <v>2.1849999999999999E-3</v>
      </c>
      <c r="Y61" s="22">
        <f t="shared" si="9"/>
        <v>1.5570000000000001E-2</v>
      </c>
      <c r="Z61" s="22">
        <f t="shared" si="10"/>
        <v>1.4362E-2</v>
      </c>
      <c r="AA61" s="22">
        <f t="shared" si="11"/>
        <v>0</v>
      </c>
      <c r="AB61">
        <f t="shared" si="39"/>
        <v>68.20798844232209</v>
      </c>
      <c r="AC61" s="23">
        <v>0.872</v>
      </c>
      <c r="AD61" s="17">
        <v>0.51549999999999996</v>
      </c>
      <c r="AE61" s="17">
        <v>0.51049999999999995</v>
      </c>
      <c r="AF61" s="17">
        <v>7.8E-2</v>
      </c>
      <c r="AG61" s="18">
        <f t="shared" si="40"/>
        <v>3.886167146974063E-3</v>
      </c>
      <c r="AH61">
        <f t="shared" si="41"/>
        <v>0.55332074815137022</v>
      </c>
      <c r="AI61">
        <f t="shared" si="42"/>
        <v>1.5874922855379553E-3</v>
      </c>
      <c r="AJ61">
        <f t="shared" si="43"/>
        <v>0.4565978873239438</v>
      </c>
      <c r="AK61">
        <f t="shared" si="44"/>
        <v>6.0907979539641936E-2</v>
      </c>
      <c r="AL61">
        <f t="shared" si="45"/>
        <v>0.25104116766467066</v>
      </c>
      <c r="AM61">
        <f t="shared" si="46"/>
        <v>7.8245299910474473E-5</v>
      </c>
      <c r="AN61">
        <f t="shared" si="47"/>
        <v>4.5894736842105266E-2</v>
      </c>
      <c r="AO61">
        <f t="shared" si="48"/>
        <v>1.4541607898448517E-2</v>
      </c>
      <c r="AP61">
        <f t="shared" si="49"/>
        <v>1.0628773683114719E-2</v>
      </c>
      <c r="AQ61">
        <f t="shared" si="50"/>
        <v>1.2578616352201257E-3</v>
      </c>
      <c r="AR61">
        <f t="shared" si="51"/>
        <v>1.327419687412049</v>
      </c>
      <c r="AS61">
        <f t="shared" si="52"/>
        <v>7.2322980058888625E-2</v>
      </c>
      <c r="AT61">
        <f t="shared" si="53"/>
        <v>1.2550967073531603</v>
      </c>
      <c r="AU61">
        <f t="shared" si="54"/>
        <v>76.573450115616311</v>
      </c>
      <c r="AV61" s="20">
        <f t="shared" si="55"/>
        <v>171.1591055579384</v>
      </c>
      <c r="AW61">
        <f t="shared" si="56"/>
        <v>0.87082180008810539</v>
      </c>
      <c r="AX61">
        <f t="shared" si="57"/>
        <v>2.6428243216783359E-2</v>
      </c>
      <c r="AY61">
        <f t="shared" si="58"/>
        <v>0.844393556871322</v>
      </c>
      <c r="AZ61">
        <f t="shared" si="59"/>
        <v>51.516450904719356</v>
      </c>
      <c r="BA61" s="20">
        <f t="shared" si="60"/>
        <v>141.09383734704144</v>
      </c>
      <c r="BB61">
        <f t="shared" si="34"/>
        <v>2.2988505747126436E-2</v>
      </c>
    </row>
    <row r="62" spans="1:54">
      <c r="A62">
        <v>468</v>
      </c>
      <c r="B62" s="10">
        <v>26.620999999999999</v>
      </c>
      <c r="C62" s="11">
        <v>86.400999999999996</v>
      </c>
      <c r="D62" s="11">
        <v>12547.915000000001</v>
      </c>
      <c r="E62" s="11">
        <v>15.898</v>
      </c>
      <c r="F62" s="11">
        <v>4082.875</v>
      </c>
      <c r="G62" s="11">
        <v>2354.567</v>
      </c>
      <c r="H62" s="11">
        <v>0</v>
      </c>
      <c r="I62" s="11">
        <v>4991.4210000000003</v>
      </c>
      <c r="J62" s="11">
        <v>2.375</v>
      </c>
      <c r="K62" s="11">
        <v>15.521000000000001</v>
      </c>
      <c r="L62" s="11">
        <v>14.079000000000001</v>
      </c>
      <c r="M62" s="11">
        <v>0</v>
      </c>
      <c r="N62" s="15">
        <v>31574.609594928897</v>
      </c>
      <c r="O62" s="15">
        <f t="shared" si="35"/>
        <v>6</v>
      </c>
      <c r="P62">
        <f t="shared" si="38"/>
        <v>2.6620999999999999E-2</v>
      </c>
      <c r="Q62">
        <f t="shared" si="1"/>
        <v>8.6400999999999992E-2</v>
      </c>
      <c r="R62">
        <f t="shared" si="2"/>
        <v>12.547915000000001</v>
      </c>
      <c r="S62">
        <f t="shared" si="3"/>
        <v>1.5897999999999999E-2</v>
      </c>
      <c r="T62" s="22">
        <f t="shared" si="4"/>
        <v>4.0828749999999996</v>
      </c>
      <c r="U62">
        <f t="shared" si="5"/>
        <v>2.3545669999999999</v>
      </c>
      <c r="V62" s="22">
        <f t="shared" si="6"/>
        <v>0</v>
      </c>
      <c r="W62">
        <f t="shared" si="7"/>
        <v>4.9914209999999999</v>
      </c>
      <c r="X62">
        <f t="shared" si="8"/>
        <v>2.3749999999999999E-3</v>
      </c>
      <c r="Y62" s="22">
        <f t="shared" si="9"/>
        <v>1.5521E-2</v>
      </c>
      <c r="Z62" s="22">
        <f t="shared" si="10"/>
        <v>1.4079000000000001E-2</v>
      </c>
      <c r="AA62" s="22">
        <f t="shared" si="11"/>
        <v>0</v>
      </c>
      <c r="AB62">
        <f t="shared" si="39"/>
        <v>67.533020450812671</v>
      </c>
      <c r="AC62" s="23">
        <v>0.88200000000000001</v>
      </c>
      <c r="AD62" s="17">
        <v>0.42700000000000005</v>
      </c>
      <c r="AE62" s="17">
        <v>0.39849999999999997</v>
      </c>
      <c r="AF62" s="17">
        <v>4.5999999999999999E-2</v>
      </c>
      <c r="AG62" s="18">
        <f t="shared" si="40"/>
        <v>3.8358789625360227E-3</v>
      </c>
      <c r="AH62">
        <f t="shared" si="41"/>
        <v>0.54579882557633763</v>
      </c>
      <c r="AI62">
        <f t="shared" si="42"/>
        <v>1.308208187615717E-3</v>
      </c>
      <c r="AJ62">
        <f t="shared" si="43"/>
        <v>0.4539890659747961</v>
      </c>
      <c r="AK62">
        <f t="shared" si="44"/>
        <v>6.0219104859335029E-2</v>
      </c>
      <c r="AL62">
        <f t="shared" si="45"/>
        <v>0.24907290419161676</v>
      </c>
      <c r="AM62">
        <f t="shared" si="46"/>
        <v>8.5049239033124435E-5</v>
      </c>
      <c r="AN62">
        <f t="shared" si="47"/>
        <v>4.6421052631578946E-2</v>
      </c>
      <c r="AO62">
        <f t="shared" si="48"/>
        <v>1.2045133991537378E-2</v>
      </c>
      <c r="AP62">
        <f t="shared" si="49"/>
        <v>8.2968977722256906E-3</v>
      </c>
      <c r="AQ62">
        <f t="shared" si="50"/>
        <v>7.4181583615545884E-4</v>
      </c>
      <c r="AR62">
        <f t="shared" si="51"/>
        <v>1.3143090369912702</v>
      </c>
      <c r="AS62">
        <f t="shared" si="52"/>
        <v>6.7504900231497467E-2</v>
      </c>
      <c r="AT62">
        <f t="shared" si="53"/>
        <v>1.2468041367597729</v>
      </c>
      <c r="AU62">
        <f t="shared" si="54"/>
        <v>76.067520383713742</v>
      </c>
      <c r="AV62" s="20">
        <f t="shared" si="55"/>
        <v>169.49171383452642</v>
      </c>
      <c r="AW62">
        <f t="shared" si="56"/>
        <v>0.86031997101647417</v>
      </c>
      <c r="AX62">
        <f t="shared" si="57"/>
        <v>2.1083847599918527E-2</v>
      </c>
      <c r="AY62">
        <f t="shared" si="58"/>
        <v>0.83923612341655562</v>
      </c>
      <c r="AZ62">
        <f t="shared" si="59"/>
        <v>51.20179588964406</v>
      </c>
      <c r="BA62" s="20">
        <f t="shared" si="60"/>
        <v>139.63151434045676</v>
      </c>
      <c r="BB62">
        <f t="shared" si="34"/>
        <v>1.1494252873563218E-2</v>
      </c>
    </row>
    <row r="63" spans="1:54">
      <c r="A63">
        <v>474</v>
      </c>
      <c r="B63" s="10">
        <v>26.352</v>
      </c>
      <c r="C63" s="11">
        <v>80.926000000000002</v>
      </c>
      <c r="D63" s="11">
        <v>12233.223</v>
      </c>
      <c r="E63" s="11">
        <v>13.13</v>
      </c>
      <c r="F63" s="11">
        <v>3982.7950000000001</v>
      </c>
      <c r="G63" s="11">
        <v>2380.11</v>
      </c>
      <c r="H63" s="11">
        <v>0</v>
      </c>
      <c r="I63" s="11">
        <v>5012.0259999999998</v>
      </c>
      <c r="J63" s="11">
        <v>37.43</v>
      </c>
      <c r="K63" s="11">
        <v>15.478999999999999</v>
      </c>
      <c r="L63" s="11">
        <v>14.138999999999999</v>
      </c>
      <c r="M63" s="11">
        <v>3.7970000000000002</v>
      </c>
      <c r="N63" s="15">
        <v>32513.672894972504</v>
      </c>
      <c r="O63" s="15">
        <f t="shared" si="35"/>
        <v>6</v>
      </c>
      <c r="P63">
        <f t="shared" si="38"/>
        <v>2.6352E-2</v>
      </c>
      <c r="Q63">
        <f t="shared" si="1"/>
        <v>8.0925999999999998E-2</v>
      </c>
      <c r="R63">
        <f t="shared" si="2"/>
        <v>12.233223000000001</v>
      </c>
      <c r="S63">
        <f t="shared" si="3"/>
        <v>1.3130000000000001E-2</v>
      </c>
      <c r="T63" s="22">
        <f t="shared" si="4"/>
        <v>3.9827949999999999</v>
      </c>
      <c r="U63">
        <f t="shared" si="5"/>
        <v>2.3801100000000002</v>
      </c>
      <c r="V63" s="22">
        <f t="shared" si="6"/>
        <v>0</v>
      </c>
      <c r="W63">
        <f t="shared" si="7"/>
        <v>5.0120259999999996</v>
      </c>
      <c r="X63">
        <f t="shared" si="8"/>
        <v>3.7429999999999998E-2</v>
      </c>
      <c r="Y63" s="22">
        <f t="shared" si="9"/>
        <v>1.5479E-2</v>
      </c>
      <c r="Z63" s="22">
        <f t="shared" si="10"/>
        <v>1.4138999999999999E-2</v>
      </c>
      <c r="AA63" s="22">
        <f t="shared" si="11"/>
        <v>3.797E-3</v>
      </c>
      <c r="AB63">
        <f t="shared" si="39"/>
        <v>69.541526077961819</v>
      </c>
      <c r="AC63" s="23">
        <v>0.91549999999999998</v>
      </c>
      <c r="AD63" s="17">
        <v>0.44700000000000006</v>
      </c>
      <c r="AE63" s="17">
        <v>0.48100000000000004</v>
      </c>
      <c r="AF63" s="17">
        <v>0.11599999999999999</v>
      </c>
      <c r="AG63" s="18">
        <f t="shared" si="40"/>
        <v>3.7971181556195966E-3</v>
      </c>
      <c r="AH63">
        <f t="shared" si="41"/>
        <v>0.53211061331013487</v>
      </c>
      <c r="AI63">
        <f t="shared" si="42"/>
        <v>1.0804361242542687E-3</v>
      </c>
      <c r="AJ63">
        <f t="shared" si="43"/>
        <v>0.44286082283172717</v>
      </c>
      <c r="AK63">
        <f t="shared" si="44"/>
        <v>6.087237851662404E-2</v>
      </c>
      <c r="AL63">
        <f t="shared" si="45"/>
        <v>0.25010109780439121</v>
      </c>
      <c r="AM63">
        <f t="shared" si="46"/>
        <v>1.340376007162041E-3</v>
      </c>
      <c r="AN63">
        <f t="shared" si="47"/>
        <v>4.8184210526315788E-2</v>
      </c>
      <c r="AO63">
        <f t="shared" si="48"/>
        <v>1.2609308885754584E-2</v>
      </c>
      <c r="AP63">
        <f t="shared" si="49"/>
        <v>1.0014574224443056E-2</v>
      </c>
      <c r="AQ63">
        <f t="shared" si="50"/>
        <v>1.8706660216094178E-3</v>
      </c>
      <c r="AR63">
        <f t="shared" si="51"/>
        <v>1.292162842749913</v>
      </c>
      <c r="AS63">
        <f t="shared" si="52"/>
        <v>7.2678759658122843E-2</v>
      </c>
      <c r="AT63">
        <f t="shared" si="53"/>
        <v>1.2194840830917901</v>
      </c>
      <c r="AU63">
        <f t="shared" si="54"/>
        <v>74.400723909430113</v>
      </c>
      <c r="AV63" s="20">
        <f t="shared" si="55"/>
        <v>169.70115698739193</v>
      </c>
      <c r="AW63">
        <f t="shared" si="56"/>
        <v>0.8493020199181861</v>
      </c>
      <c r="AX63">
        <f t="shared" si="57"/>
        <v>2.4494549131807059E-2</v>
      </c>
      <c r="AY63">
        <f t="shared" si="58"/>
        <v>0.82480747078637906</v>
      </c>
      <c r="AZ63">
        <f t="shared" si="59"/>
        <v>50.321503792676985</v>
      </c>
      <c r="BA63" s="20">
        <f t="shared" si="60"/>
        <v>140.69022687063881</v>
      </c>
      <c r="BB63">
        <f t="shared" si="34"/>
        <v>1.1494252873563218E-2</v>
      </c>
    </row>
    <row r="64" spans="1:54">
      <c r="A64">
        <v>486</v>
      </c>
      <c r="B64" s="10">
        <v>27.512</v>
      </c>
      <c r="C64" s="11">
        <v>85.013999999999996</v>
      </c>
      <c r="D64" s="11">
        <v>13443.46</v>
      </c>
      <c r="E64" s="11">
        <v>14.006</v>
      </c>
      <c r="F64" s="11">
        <v>4132.335</v>
      </c>
      <c r="G64" s="11">
        <v>2427.491</v>
      </c>
      <c r="H64" s="11">
        <v>0</v>
      </c>
      <c r="I64" s="11">
        <v>4981.1769999999997</v>
      </c>
      <c r="J64" s="11">
        <v>2.694</v>
      </c>
      <c r="K64" s="11">
        <v>15.715</v>
      </c>
      <c r="L64" s="11">
        <v>13.957000000000001</v>
      </c>
      <c r="M64" s="11">
        <v>0</v>
      </c>
      <c r="N64" s="15">
        <v>33292.932614796802</v>
      </c>
      <c r="O64" s="15">
        <f t="shared" si="35"/>
        <v>12</v>
      </c>
      <c r="P64">
        <f t="shared" si="38"/>
        <v>2.7512000000000002E-2</v>
      </c>
      <c r="Q64">
        <f t="shared" si="1"/>
        <v>8.5013999999999992E-2</v>
      </c>
      <c r="R64">
        <f t="shared" si="2"/>
        <v>13.44346</v>
      </c>
      <c r="S64">
        <f t="shared" si="3"/>
        <v>1.4006000000000001E-2</v>
      </c>
      <c r="T64" s="22">
        <f t="shared" si="4"/>
        <v>4.1323350000000003</v>
      </c>
      <c r="U64">
        <f t="shared" si="5"/>
        <v>2.4274909999999998</v>
      </c>
      <c r="V64" s="22">
        <f t="shared" si="6"/>
        <v>0</v>
      </c>
      <c r="W64">
        <f t="shared" si="7"/>
        <v>4.9811769999999997</v>
      </c>
      <c r="X64">
        <f t="shared" si="8"/>
        <v>2.6939999999999998E-3</v>
      </c>
      <c r="Y64" s="22">
        <f t="shared" si="9"/>
        <v>1.5715E-2</v>
      </c>
      <c r="Z64" s="22">
        <f t="shared" si="10"/>
        <v>1.3957000000000001E-2</v>
      </c>
      <c r="AA64" s="22">
        <f t="shared" si="11"/>
        <v>0</v>
      </c>
      <c r="AB64">
        <f t="shared" si="39"/>
        <v>71.20823750434289</v>
      </c>
      <c r="AC64" s="23">
        <v>0.89849999999999997</v>
      </c>
      <c r="AD64" s="17">
        <v>0.61099999999999999</v>
      </c>
      <c r="AE64" s="17">
        <v>0.32</v>
      </c>
      <c r="AF64" s="17">
        <v>4.8535000000000004</v>
      </c>
      <c r="AG64" s="18">
        <f t="shared" si="40"/>
        <v>3.9642651296829968E-3</v>
      </c>
      <c r="AH64">
        <f t="shared" si="41"/>
        <v>0.58475250108742938</v>
      </c>
      <c r="AI64">
        <f t="shared" si="42"/>
        <v>1.1525200576013167E-3</v>
      </c>
      <c r="AJ64">
        <f t="shared" si="43"/>
        <v>0.45948869532987396</v>
      </c>
      <c r="AK64">
        <f t="shared" si="44"/>
        <v>6.2084168797953955E-2</v>
      </c>
      <c r="AL64">
        <f t="shared" si="45"/>
        <v>0.2485617265469062</v>
      </c>
      <c r="AM64">
        <f t="shared" si="46"/>
        <v>9.6472694717994619E-5</v>
      </c>
      <c r="AN64">
        <f t="shared" si="47"/>
        <v>4.7289473684210527E-2</v>
      </c>
      <c r="AO64">
        <f t="shared" si="48"/>
        <v>1.7235543018335683E-2</v>
      </c>
      <c r="AP64">
        <f t="shared" si="49"/>
        <v>6.6625026025400793E-3</v>
      </c>
      <c r="AQ64">
        <f t="shared" si="50"/>
        <v>7.8269633930011295E-2</v>
      </c>
      <c r="AR64">
        <f t="shared" si="51"/>
        <v>1.3601003496441657</v>
      </c>
      <c r="AS64">
        <f t="shared" si="52"/>
        <v>0.14945715323509756</v>
      </c>
      <c r="AT64">
        <f t="shared" si="53"/>
        <v>1.2106431964090683</v>
      </c>
      <c r="AU64">
        <f t="shared" si="54"/>
        <v>73.861341412917255</v>
      </c>
      <c r="AV64" s="20">
        <f t="shared" si="55"/>
        <v>176.89593991726014</v>
      </c>
      <c r="AW64">
        <f t="shared" si="56"/>
        <v>0.90061165431429191</v>
      </c>
      <c r="AX64">
        <f t="shared" si="57"/>
        <v>0.10216767955088706</v>
      </c>
      <c r="AY64">
        <f t="shared" si="58"/>
        <v>0.7984439747634049</v>
      </c>
      <c r="AZ64">
        <f t="shared" si="59"/>
        <v>48.713066900315333</v>
      </c>
      <c r="BA64" s="20">
        <f t="shared" si="60"/>
        <v>146.68715840465822</v>
      </c>
      <c r="BB64">
        <f t="shared" si="34"/>
        <v>2.2988505747126436E-2</v>
      </c>
    </row>
    <row r="65" spans="1:54">
      <c r="A65">
        <v>492</v>
      </c>
      <c r="B65" s="10">
        <v>27.292000000000002</v>
      </c>
      <c r="C65" s="11">
        <v>80.739999999999995</v>
      </c>
      <c r="D65" s="11">
        <v>12834.947</v>
      </c>
      <c r="E65" s="11">
        <v>13.646000000000001</v>
      </c>
      <c r="F65" s="11">
        <v>4140.3580000000002</v>
      </c>
      <c r="G65" s="11">
        <v>2423.7080000000001</v>
      </c>
      <c r="H65" s="11">
        <v>0</v>
      </c>
      <c r="I65" s="11">
        <v>5097.6899999999996</v>
      </c>
      <c r="J65" s="11">
        <v>2.4649999999999999</v>
      </c>
      <c r="K65" s="11">
        <v>15.738</v>
      </c>
      <c r="L65" s="11">
        <v>14.073</v>
      </c>
      <c r="M65" s="11">
        <v>0</v>
      </c>
      <c r="N65" s="15">
        <v>33527.844730188895</v>
      </c>
      <c r="O65" s="15">
        <f t="shared" si="35"/>
        <v>6</v>
      </c>
      <c r="P65">
        <f t="shared" si="38"/>
        <v>2.7292E-2</v>
      </c>
      <c r="Q65">
        <f t="shared" si="1"/>
        <v>8.0739999999999992E-2</v>
      </c>
      <c r="R65">
        <f t="shared" si="2"/>
        <v>12.834947</v>
      </c>
      <c r="S65">
        <f t="shared" si="3"/>
        <v>1.3646E-2</v>
      </c>
      <c r="T65" s="22">
        <f t="shared" si="4"/>
        <v>4.140358</v>
      </c>
      <c r="U65">
        <f t="shared" si="5"/>
        <v>2.423708</v>
      </c>
      <c r="V65" s="22">
        <f t="shared" si="6"/>
        <v>0</v>
      </c>
      <c r="W65">
        <f t="shared" si="7"/>
        <v>5.0976899999999992</v>
      </c>
      <c r="X65">
        <f t="shared" si="8"/>
        <v>2.4649999999999997E-3</v>
      </c>
      <c r="Y65" s="22">
        <f t="shared" si="9"/>
        <v>1.5737999999999999E-2</v>
      </c>
      <c r="Z65" s="22">
        <f t="shared" si="10"/>
        <v>1.4073E-2</v>
      </c>
      <c r="AA65" s="22">
        <f t="shared" si="11"/>
        <v>0</v>
      </c>
      <c r="AB65">
        <f t="shared" si="39"/>
        <v>71.710676802767836</v>
      </c>
      <c r="AC65" s="23">
        <v>0.82400000000000007</v>
      </c>
      <c r="AD65" s="17">
        <v>0.4995</v>
      </c>
      <c r="AE65" s="17">
        <v>0.20049999999999998</v>
      </c>
      <c r="AF65" s="17">
        <v>4.6495000000000006</v>
      </c>
      <c r="AG65" s="18">
        <f t="shared" si="40"/>
        <v>3.9325648414985587E-3</v>
      </c>
      <c r="AH65">
        <f t="shared" si="41"/>
        <v>0.558283906046107</v>
      </c>
      <c r="AI65">
        <f t="shared" si="42"/>
        <v>1.1228965233491051E-3</v>
      </c>
      <c r="AJ65">
        <f t="shared" si="43"/>
        <v>0.46038080059303188</v>
      </c>
      <c r="AK65">
        <f t="shared" si="44"/>
        <v>6.1987416879795393E-2</v>
      </c>
      <c r="AL65">
        <f t="shared" si="45"/>
        <v>0.25437574850299399</v>
      </c>
      <c r="AM65">
        <f t="shared" si="46"/>
        <v>8.8272157564905985E-5</v>
      </c>
      <c r="AN65">
        <f t="shared" si="47"/>
        <v>4.3368421052631584E-2</v>
      </c>
      <c r="AO65">
        <f t="shared" si="48"/>
        <v>1.4090267983074752E-2</v>
      </c>
      <c r="AP65">
        <f t="shared" si="49"/>
        <v>4.174474286904018E-3</v>
      </c>
      <c r="AQ65">
        <f t="shared" si="50"/>
        <v>7.4979841960974056E-2</v>
      </c>
      <c r="AR65">
        <f t="shared" si="51"/>
        <v>1.3401716055443409</v>
      </c>
      <c r="AS65">
        <f t="shared" si="52"/>
        <v>0.13661300528358442</v>
      </c>
      <c r="AT65">
        <f t="shared" si="53"/>
        <v>1.2035586002607566</v>
      </c>
      <c r="AU65">
        <f t="shared" si="54"/>
        <v>73.429110201908756</v>
      </c>
      <c r="AV65" s="20">
        <f t="shared" si="55"/>
        <v>175.96394400467659</v>
      </c>
      <c r="AW65">
        <f t="shared" si="56"/>
        <v>0.8797908049513089</v>
      </c>
      <c r="AX65">
        <f t="shared" si="57"/>
        <v>9.3244584230952832E-2</v>
      </c>
      <c r="AY65">
        <f t="shared" si="58"/>
        <v>0.78654622072035607</v>
      </c>
      <c r="AZ65">
        <f t="shared" si="59"/>
        <v>47.98718492614892</v>
      </c>
      <c r="BA65" s="20">
        <f t="shared" si="60"/>
        <v>145.52784972891675</v>
      </c>
      <c r="BB65">
        <f t="shared" si="34"/>
        <v>1.1494252873563218E-2</v>
      </c>
    </row>
    <row r="66" spans="1:54">
      <c r="A66">
        <v>498</v>
      </c>
      <c r="B66" s="10">
        <v>27.994</v>
      </c>
      <c r="C66" s="11">
        <v>84.186000000000007</v>
      </c>
      <c r="D66" s="11">
        <v>13448.329</v>
      </c>
      <c r="E66" s="11">
        <v>17.253</v>
      </c>
      <c r="F66" s="11">
        <v>4284.2730000000001</v>
      </c>
      <c r="G66" s="11">
        <v>2610.8679999999999</v>
      </c>
      <c r="H66" s="11">
        <v>0</v>
      </c>
      <c r="I66" s="11">
        <v>5277.8670000000002</v>
      </c>
      <c r="J66" s="11">
        <v>4.7240000000000002</v>
      </c>
      <c r="K66" s="11">
        <v>16.370999999999999</v>
      </c>
      <c r="L66" s="11">
        <v>14.769</v>
      </c>
      <c r="M66" s="11">
        <v>0</v>
      </c>
      <c r="N66" s="15">
        <v>34918.664248637404</v>
      </c>
      <c r="O66" s="15">
        <f t="shared" si="35"/>
        <v>6</v>
      </c>
      <c r="P66">
        <f t="shared" si="38"/>
        <v>2.7993999999999998E-2</v>
      </c>
      <c r="Q66">
        <f t="shared" si="1"/>
        <v>8.4186000000000011E-2</v>
      </c>
      <c r="R66">
        <f t="shared" si="2"/>
        <v>13.448328999999999</v>
      </c>
      <c r="S66">
        <f t="shared" si="3"/>
        <v>1.7253000000000001E-2</v>
      </c>
      <c r="T66" s="22">
        <f t="shared" si="4"/>
        <v>4.2842729999999998</v>
      </c>
      <c r="U66">
        <f t="shared" si="5"/>
        <v>2.610868</v>
      </c>
      <c r="V66" s="22">
        <f t="shared" si="6"/>
        <v>0</v>
      </c>
      <c r="W66">
        <f t="shared" si="7"/>
        <v>5.2778670000000005</v>
      </c>
      <c r="X66">
        <f t="shared" si="8"/>
        <v>4.7239999999999999E-3</v>
      </c>
      <c r="Y66" s="22">
        <f t="shared" si="9"/>
        <v>1.6371E-2</v>
      </c>
      <c r="Z66" s="22">
        <f t="shared" si="10"/>
        <v>1.4769000000000001E-2</v>
      </c>
      <c r="AA66" s="22">
        <f t="shared" si="11"/>
        <v>0</v>
      </c>
      <c r="AB66">
        <f t="shared" si="39"/>
        <v>74.685416449203814</v>
      </c>
      <c r="AC66" s="23">
        <v>0.92599999999999993</v>
      </c>
      <c r="AD66" s="17">
        <v>0.747</v>
      </c>
      <c r="AE66" s="17">
        <v>0.439</v>
      </c>
      <c r="AF66" s="17">
        <v>0.121</v>
      </c>
      <c r="AG66" s="18">
        <f t="shared" si="40"/>
        <v>4.0337175792507203E-3</v>
      </c>
      <c r="AH66">
        <f t="shared" si="41"/>
        <v>0.58496428882122664</v>
      </c>
      <c r="AI66">
        <f t="shared" si="42"/>
        <v>1.4197078790372352E-3</v>
      </c>
      <c r="AJ66">
        <f t="shared" si="43"/>
        <v>0.47638320978502596</v>
      </c>
      <c r="AK66">
        <f t="shared" si="44"/>
        <v>6.6774117647058817E-2</v>
      </c>
      <c r="AL66">
        <f t="shared" si="45"/>
        <v>0.26336661676646711</v>
      </c>
      <c r="AM66">
        <f t="shared" si="46"/>
        <v>1.691674127126231E-4</v>
      </c>
      <c r="AN66">
        <f t="shared" si="47"/>
        <v>4.8736842105263155E-2</v>
      </c>
      <c r="AO66">
        <f t="shared" si="48"/>
        <v>2.1071932299012691E-2</v>
      </c>
      <c r="AP66">
        <f t="shared" si="49"/>
        <v>9.1401207578596707E-3</v>
      </c>
      <c r="AQ66">
        <f t="shared" si="50"/>
        <v>1.951298177713272E-3</v>
      </c>
      <c r="AR66">
        <f t="shared" si="51"/>
        <v>1.3971108258907794</v>
      </c>
      <c r="AS66">
        <f t="shared" si="52"/>
        <v>8.0900193339848797E-2</v>
      </c>
      <c r="AT66">
        <f t="shared" si="53"/>
        <v>1.3162106325509306</v>
      </c>
      <c r="AU66">
        <f t="shared" si="54"/>
        <v>80.302010691932281</v>
      </c>
      <c r="AV66" s="20">
        <f t="shared" si="55"/>
        <v>183.00706114113609</v>
      </c>
      <c r="AW66">
        <f t="shared" si="56"/>
        <v>0.92072761610575327</v>
      </c>
      <c r="AX66">
        <f t="shared" si="57"/>
        <v>3.2163351234585635E-2</v>
      </c>
      <c r="AY66">
        <f t="shared" si="58"/>
        <v>0.88856426487116758</v>
      </c>
      <c r="AZ66">
        <f t="shared" si="59"/>
        <v>54.211305799789933</v>
      </c>
      <c r="BA66" s="20">
        <f t="shared" si="60"/>
        <v>151.67494324899374</v>
      </c>
      <c r="BB66">
        <f t="shared" si="34"/>
        <v>1.1494252873563218E-2</v>
      </c>
    </row>
    <row r="67" spans="1:54">
      <c r="A67">
        <v>510</v>
      </c>
      <c r="B67" s="10">
        <v>28.05</v>
      </c>
      <c r="C67" s="11">
        <v>83.676000000000002</v>
      </c>
      <c r="D67" s="11">
        <v>13215.332</v>
      </c>
      <c r="E67" s="11">
        <v>15.436999999999999</v>
      </c>
      <c r="F67" s="11">
        <v>3971.3139999999999</v>
      </c>
      <c r="G67" s="11">
        <v>2411.0520000000001</v>
      </c>
      <c r="H67" s="11">
        <v>0</v>
      </c>
      <c r="I67" s="11">
        <v>5030.1350000000002</v>
      </c>
      <c r="J67" s="11">
        <v>3.835</v>
      </c>
      <c r="K67" s="11">
        <v>15.367000000000001</v>
      </c>
      <c r="L67" s="11">
        <v>14.22</v>
      </c>
      <c r="M67" s="11">
        <v>0</v>
      </c>
      <c r="N67" s="15">
        <v>33568.196880671196</v>
      </c>
      <c r="O67" s="15">
        <f t="shared" si="35"/>
        <v>12</v>
      </c>
      <c r="P67">
        <f t="shared" si="38"/>
        <v>2.8050000000000002E-2</v>
      </c>
      <c r="Q67">
        <f t="shared" ref="Q67:Q69" si="61">C67/1000</f>
        <v>8.3676E-2</v>
      </c>
      <c r="R67">
        <f t="shared" ref="R67:R69" si="62">D67/1000</f>
        <v>13.215332</v>
      </c>
      <c r="S67">
        <f t="shared" ref="S67:S69" si="63">E67/1000</f>
        <v>1.5436999999999999E-2</v>
      </c>
      <c r="T67" s="22">
        <f t="shared" ref="T67:T69" si="64">F67/1000</f>
        <v>3.971314</v>
      </c>
      <c r="U67">
        <f t="shared" ref="U67:U69" si="65">G67/1000</f>
        <v>2.4110520000000002</v>
      </c>
      <c r="V67" s="22">
        <f t="shared" ref="V67:V69" si="66">H67/1000</f>
        <v>0</v>
      </c>
      <c r="W67">
        <f t="shared" ref="W67:W69" si="67">I67/1000</f>
        <v>5.0301350000000005</v>
      </c>
      <c r="X67">
        <f t="shared" ref="X67:X69" si="68">J67/1000</f>
        <v>3.8349999999999999E-3</v>
      </c>
      <c r="Y67" s="22">
        <f t="shared" ref="Y67:Y69" si="69">K67/1000</f>
        <v>1.5367E-2</v>
      </c>
      <c r="Z67" s="22">
        <f t="shared" ref="Z67:Z69" si="70">L67/1000</f>
        <v>1.422E-2</v>
      </c>
      <c r="AA67" s="22">
        <f t="shared" ref="AA67:AA69" si="71">M67/1000</f>
        <v>0</v>
      </c>
      <c r="AB67">
        <f t="shared" si="39"/>
        <v>71.796983573895517</v>
      </c>
      <c r="AC67" s="23">
        <v>0.81699999999999995</v>
      </c>
      <c r="AD67" s="17">
        <v>0.6419999999999999</v>
      </c>
      <c r="AE67" s="17">
        <v>0.88249999999999995</v>
      </c>
      <c r="AF67" s="17">
        <v>0.58799999999999997</v>
      </c>
      <c r="AG67" s="18">
        <f t="shared" si="40"/>
        <v>4.0417867435158499E-3</v>
      </c>
      <c r="AH67">
        <f t="shared" si="41"/>
        <v>0.57482957807742496</v>
      </c>
      <c r="AI67">
        <f t="shared" si="42"/>
        <v>1.2702736062538572E-3</v>
      </c>
      <c r="AJ67">
        <f t="shared" si="43"/>
        <v>0.4415842105263158</v>
      </c>
      <c r="AK67">
        <f t="shared" si="44"/>
        <v>6.1663734015345271E-2</v>
      </c>
      <c r="AL67">
        <f t="shared" si="45"/>
        <v>0.2510047405189621</v>
      </c>
      <c r="AM67">
        <f t="shared" si="46"/>
        <v>1.3733213965980303E-4</v>
      </c>
      <c r="AN67">
        <f t="shared" si="47"/>
        <v>4.2999999999999997E-2</v>
      </c>
      <c r="AO67">
        <f t="shared" si="48"/>
        <v>1.8110014104372352E-2</v>
      </c>
      <c r="AP67">
        <f t="shared" si="49"/>
        <v>1.8373932958567561E-2</v>
      </c>
      <c r="AQ67">
        <f t="shared" si="50"/>
        <v>9.4823415578132557E-3</v>
      </c>
      <c r="AR67">
        <f t="shared" si="51"/>
        <v>1.3345316556274778</v>
      </c>
      <c r="AS67">
        <f t="shared" si="52"/>
        <v>8.8966288620753162E-2</v>
      </c>
      <c r="AT67">
        <f t="shared" si="53"/>
        <v>1.2455653670067246</v>
      </c>
      <c r="AU67">
        <f t="shared" si="54"/>
        <v>75.991943041080262</v>
      </c>
      <c r="AV67" s="20">
        <f t="shared" si="55"/>
        <v>175.50684461497576</v>
      </c>
      <c r="AW67">
        <f t="shared" si="56"/>
        <v>0.89294744510116186</v>
      </c>
      <c r="AX67">
        <f t="shared" si="57"/>
        <v>4.5966288620753165E-2</v>
      </c>
      <c r="AY67">
        <f t="shared" si="58"/>
        <v>0.84698115648040873</v>
      </c>
      <c r="AZ67">
        <f t="shared" si="59"/>
        <v>51.674320356869735</v>
      </c>
      <c r="BA67" s="20">
        <f t="shared" si="60"/>
        <v>146.37132093076525</v>
      </c>
      <c r="BB67">
        <f t="shared" si="34"/>
        <v>2.2988505747126436E-2</v>
      </c>
    </row>
    <row r="68" spans="1:54">
      <c r="A68">
        <v>516</v>
      </c>
      <c r="B68" s="10">
        <v>8.577</v>
      </c>
      <c r="C68" s="11">
        <v>23.792000000000002</v>
      </c>
      <c r="D68" s="11">
        <v>5235.5950000000003</v>
      </c>
      <c r="E68" s="11">
        <v>12.757999999999999</v>
      </c>
      <c r="F68" s="11">
        <v>111.081</v>
      </c>
      <c r="G68" s="11">
        <v>1507.9110000000001</v>
      </c>
      <c r="H68" s="11">
        <v>0</v>
      </c>
      <c r="I68" s="11">
        <v>3592.7460000000001</v>
      </c>
      <c r="J68" s="11">
        <v>0.7</v>
      </c>
      <c r="K68" s="11">
        <v>9.9870000000000001</v>
      </c>
      <c r="L68" s="11">
        <v>9.4559999999999995</v>
      </c>
      <c r="M68" s="11">
        <v>0</v>
      </c>
      <c r="N68" s="15">
        <v>9551.5363022507991</v>
      </c>
      <c r="O68" s="15">
        <f t="shared" si="35"/>
        <v>6</v>
      </c>
      <c r="P68">
        <f t="shared" si="38"/>
        <v>8.5769999999999996E-3</v>
      </c>
      <c r="Q68">
        <f t="shared" si="61"/>
        <v>2.3792000000000001E-2</v>
      </c>
      <c r="R68">
        <f t="shared" si="62"/>
        <v>5.235595</v>
      </c>
      <c r="S68">
        <f t="shared" si="63"/>
        <v>1.2757999999999999E-2</v>
      </c>
      <c r="T68" s="22">
        <f t="shared" si="64"/>
        <v>0.111081</v>
      </c>
      <c r="U68">
        <f t="shared" si="65"/>
        <v>1.507911</v>
      </c>
      <c r="V68" s="22">
        <f t="shared" si="66"/>
        <v>0</v>
      </c>
      <c r="W68">
        <f t="shared" si="67"/>
        <v>3.592746</v>
      </c>
      <c r="X68">
        <f t="shared" si="68"/>
        <v>6.9999999999999999E-4</v>
      </c>
      <c r="Y68" s="22">
        <f t="shared" si="69"/>
        <v>9.9869999999999994E-3</v>
      </c>
      <c r="Z68" s="22">
        <f t="shared" si="70"/>
        <v>9.4559999999999991E-3</v>
      </c>
      <c r="AA68" s="22">
        <f t="shared" si="71"/>
        <v>0</v>
      </c>
      <c r="AB68">
        <f t="shared" si="39"/>
        <v>20.429202600186112</v>
      </c>
      <c r="AC68" s="23">
        <v>0.75749999999999995</v>
      </c>
      <c r="AD68" s="17">
        <v>0.4345</v>
      </c>
      <c r="AE68" s="17">
        <v>0.87849999999999995</v>
      </c>
      <c r="AF68" s="17">
        <v>0.24700000000000003</v>
      </c>
      <c r="AG68" s="18">
        <f t="shared" si="40"/>
        <v>1.2358789625360228E-3</v>
      </c>
      <c r="AH68">
        <f t="shared" si="41"/>
        <v>0.22773357981731188</v>
      </c>
      <c r="AI68">
        <f t="shared" si="42"/>
        <v>1.0498251388603168E-3</v>
      </c>
      <c r="AJ68">
        <f t="shared" si="43"/>
        <v>1.2351482579688659E-2</v>
      </c>
      <c r="AK68">
        <f t="shared" si="44"/>
        <v>3.8565498721227623E-2</v>
      </c>
      <c r="AL68">
        <f t="shared" si="45"/>
        <v>0.17927874251497006</v>
      </c>
      <c r="AM68">
        <f t="shared" si="46"/>
        <v>2.506714413607878E-5</v>
      </c>
      <c r="AN68">
        <f t="shared" si="47"/>
        <v>3.9868421052631574E-2</v>
      </c>
      <c r="AO68">
        <f t="shared" si="48"/>
        <v>1.2256699576868828E-2</v>
      </c>
      <c r="AP68">
        <f t="shared" si="49"/>
        <v>1.8290651676035809E-2</v>
      </c>
      <c r="AQ68">
        <f t="shared" si="50"/>
        <v>3.9832285115303989E-3</v>
      </c>
      <c r="AR68">
        <f t="shared" si="51"/>
        <v>0.46024007487873064</v>
      </c>
      <c r="AS68">
        <f t="shared" si="52"/>
        <v>7.4399000817066602E-2</v>
      </c>
      <c r="AT68">
        <f t="shared" si="53"/>
        <v>0.38584107406166401</v>
      </c>
      <c r="AU68">
        <f t="shared" si="54"/>
        <v>23.540163928502121</v>
      </c>
      <c r="AV68" s="20">
        <f t="shared" si="55"/>
        <v>56.799469528688235</v>
      </c>
      <c r="AW68">
        <f t="shared" si="56"/>
        <v>0.44788859229904199</v>
      </c>
      <c r="AX68">
        <f t="shared" si="57"/>
        <v>3.4530579764435035E-2</v>
      </c>
      <c r="AY68">
        <f t="shared" si="58"/>
        <v>0.41335801253460697</v>
      </c>
      <c r="AZ68">
        <f t="shared" si="59"/>
        <v>25.218972344736372</v>
      </c>
      <c r="BA68" s="20">
        <f t="shared" si="60"/>
        <v>57.590253944922488</v>
      </c>
      <c r="BB68">
        <f t="shared" ref="BB68:BB69" si="72">O68/$A$69</f>
        <v>1.1494252873563218E-2</v>
      </c>
    </row>
    <row r="69" spans="1:54">
      <c r="A69">
        <v>522</v>
      </c>
      <c r="B69" s="12">
        <v>4.0720000000000001</v>
      </c>
      <c r="C69" s="13">
        <v>9.8059999999999992</v>
      </c>
      <c r="D69" s="13">
        <v>2221.3620000000001</v>
      </c>
      <c r="E69" s="13">
        <v>13.901999999999999</v>
      </c>
      <c r="F69" s="13">
        <v>97.677999999999997</v>
      </c>
      <c r="G69" s="13">
        <v>904.28499999999997</v>
      </c>
      <c r="H69" s="13">
        <v>0</v>
      </c>
      <c r="I69" s="13">
        <v>3558.2530000000002</v>
      </c>
      <c r="J69" s="13">
        <v>1.45</v>
      </c>
      <c r="K69" s="13">
        <v>5.2510000000000003</v>
      </c>
      <c r="L69" s="13">
        <v>9.3640000000000008</v>
      </c>
      <c r="M69" s="13">
        <v>0</v>
      </c>
      <c r="N69" s="15">
        <v>4132.5224960064006</v>
      </c>
      <c r="O69" s="15">
        <f t="shared" ref="O69" si="73">A69-A68</f>
        <v>6</v>
      </c>
      <c r="P69">
        <f t="shared" si="38"/>
        <v>4.0720000000000001E-3</v>
      </c>
      <c r="Q69">
        <f t="shared" si="61"/>
        <v>9.8059999999999987E-3</v>
      </c>
      <c r="R69">
        <f t="shared" si="62"/>
        <v>2.2213620000000001</v>
      </c>
      <c r="S69">
        <f t="shared" si="63"/>
        <v>1.3901999999999999E-2</v>
      </c>
      <c r="T69" s="22">
        <f t="shared" si="64"/>
        <v>9.7678000000000001E-2</v>
      </c>
      <c r="U69">
        <f t="shared" si="65"/>
        <v>0.90428500000000001</v>
      </c>
      <c r="V69" s="22">
        <f t="shared" si="66"/>
        <v>0</v>
      </c>
      <c r="W69">
        <f t="shared" si="67"/>
        <v>3.5582530000000001</v>
      </c>
      <c r="X69">
        <f t="shared" si="68"/>
        <v>1.4499999999999999E-3</v>
      </c>
      <c r="Y69" s="22">
        <f t="shared" si="69"/>
        <v>5.2510000000000005E-3</v>
      </c>
      <c r="Z69" s="22">
        <f t="shared" si="70"/>
        <v>9.3640000000000008E-3</v>
      </c>
      <c r="AA69" s="22">
        <f t="shared" si="71"/>
        <v>0</v>
      </c>
      <c r="AB69">
        <f t="shared" si="39"/>
        <v>8.8388021203298148</v>
      </c>
      <c r="AC69" s="23">
        <v>0.63500000000000001</v>
      </c>
      <c r="AD69" s="17">
        <v>0.2445</v>
      </c>
      <c r="AE69" s="17">
        <v>0.187</v>
      </c>
      <c r="AF69" s="17">
        <v>8.8000000000000009E-2</v>
      </c>
      <c r="AG69" s="18">
        <f t="shared" si="40"/>
        <v>5.867435158501441E-4</v>
      </c>
      <c r="AH69">
        <f t="shared" si="41"/>
        <v>9.6622966507177041E-2</v>
      </c>
      <c r="AI69">
        <f t="shared" si="42"/>
        <v>1.1439621477062332E-3</v>
      </c>
      <c r="AJ69">
        <f t="shared" si="43"/>
        <v>1.0861156412157154E-2</v>
      </c>
      <c r="AK69">
        <f t="shared" si="44"/>
        <v>2.3127493606138107E-2</v>
      </c>
      <c r="AL69">
        <f t="shared" si="45"/>
        <v>0.17755753493013973</v>
      </c>
      <c r="AM69">
        <f t="shared" si="46"/>
        <v>5.1924798567591759E-5</v>
      </c>
      <c r="AN69">
        <f t="shared" si="47"/>
        <v>3.3421052631578949E-2</v>
      </c>
      <c r="AO69">
        <f t="shared" si="48"/>
        <v>6.8970380818053588E-3</v>
      </c>
      <c r="AP69">
        <f t="shared" si="49"/>
        <v>3.8933999583593585E-3</v>
      </c>
      <c r="AQ69">
        <f t="shared" si="50"/>
        <v>1.4191259474278343E-3</v>
      </c>
      <c r="AR69">
        <f t="shared" si="51"/>
        <v>0.30995178191773598</v>
      </c>
      <c r="AS69">
        <f t="shared" si="52"/>
        <v>4.5630616619171505E-2</v>
      </c>
      <c r="AT69">
        <f t="shared" si="53"/>
        <v>0.26432116529856448</v>
      </c>
      <c r="AU69">
        <f t="shared" si="54"/>
        <v>16.126234294865419</v>
      </c>
      <c r="AV69" s="20">
        <f t="shared" si="55"/>
        <v>32.944959415195235</v>
      </c>
      <c r="AW69">
        <f t="shared" si="56"/>
        <v>0.29909062550557886</v>
      </c>
      <c r="AX69">
        <f t="shared" si="57"/>
        <v>1.2209563987592553E-2</v>
      </c>
      <c r="AY69">
        <f t="shared" si="58"/>
        <v>0.28688106151798631</v>
      </c>
      <c r="AZ69">
        <f t="shared" si="59"/>
        <v>17.502613563212343</v>
      </c>
      <c r="BA69" s="20">
        <f t="shared" si="60"/>
        <v>33.574045683542153</v>
      </c>
      <c r="BB69">
        <f t="shared" si="72"/>
        <v>1.1494252873563218E-2</v>
      </c>
    </row>
    <row r="70" spans="1:54">
      <c r="P70" s="20">
        <f t="shared" ref="P70:AF70" si="74">(P3*$BB3)+(P4*$BB4)+(P5*$BB5)+(P6*$BB6)+(P7*$BB7)+(P8*$BB8)+(P9*$BB9)+(P10*$BB10)+(P11*$BB11)+(P12*$BB12)+(P13*$BB13)+(P14*$BB14)+(P15*$BB15)+(P16*$BB16)+(P17*$BB17)+(P18*$BB18)+(P19*$BB19)+(P20*$BB20)+(P21*$BB21)+(P22*$BB22)+(P23*$BB23)+(P24*$BB24)+(P25*$BB25)+(P26*$BB26)+(P27*$BB27)+(P28*$BB28)+(P29*$BB29)+(P30*$BB30)+(P31*$BB31)+(P32*$BB32)+(P33*$BB33)+(P34*$BB34)+(P35*$BB35)+(P36*$BB36)+(P37*$BB37)+(P38*$BB38)+(P39*$BB39)+(P40*$BB40)+(P41*$BB41)+(P42*$BB42)+(P43*$BB43)+(P44*$BB44)+(P45*$BB45)+(P46*$BB46)+(P47*$BB47)+(P48*$BB48)+(P49*$BB49)+(P50*$BB50)+(P51*$BB51)+(P52*$BB52)+(P53*$BB53)+(P54*$BB54)+(P55*$BB55)+(P56*$BB56)+(P57*$BB57)+(P58*$BB58)+(P59*$BB59)+(P60*$BB60)+(P61*$BB61)+(P62*$BB62)+(P63*$BB63)+(P64*$BB64)+(P65*$BB65)+(P66*$BB66)+(P67*$BB67)+(P68*$BB68)+(P69*$BB69)</f>
        <v>4.7002344827586202E-2</v>
      </c>
      <c r="Q70" s="20">
        <f t="shared" si="74"/>
        <v>0.20157944827586199</v>
      </c>
      <c r="R70" s="20">
        <f t="shared" si="74"/>
        <v>24.420894816091955</v>
      </c>
      <c r="S70" s="20">
        <f t="shared" si="74"/>
        <v>6.9202321839080469E-2</v>
      </c>
      <c r="T70" s="20">
        <f t="shared" si="74"/>
        <v>3.2352324942528732</v>
      </c>
      <c r="U70" s="20">
        <f t="shared" si="74"/>
        <v>3.0880339655172415</v>
      </c>
      <c r="V70" s="20">
        <f t="shared" si="74"/>
        <v>1.8415517241379311E-3</v>
      </c>
      <c r="W70" s="20">
        <f t="shared" si="74"/>
        <v>8.6940056551724112</v>
      </c>
      <c r="X70" s="20">
        <f t="shared" si="74"/>
        <v>6.4903563218390806E-3</v>
      </c>
      <c r="Y70" s="20">
        <f t="shared" si="74"/>
        <v>2.0969551724137933E-2</v>
      </c>
      <c r="Z70" s="20">
        <f t="shared" si="74"/>
        <v>3.9376804597701175E-2</v>
      </c>
      <c r="AA70" s="20">
        <f t="shared" si="74"/>
        <v>6.8359999999999983E-3</v>
      </c>
      <c r="AB70" s="20">
        <f t="shared" si="74"/>
        <v>64.304059129696157</v>
      </c>
      <c r="AC70" s="20">
        <f t="shared" si="74"/>
        <v>0.91625287356321838</v>
      </c>
      <c r="AD70" s="20">
        <f t="shared" si="74"/>
        <v>6.3150517241379287</v>
      </c>
      <c r="AE70" s="20">
        <f t="shared" si="74"/>
        <v>2.2211264367816099</v>
      </c>
      <c r="AF70" s="20">
        <f t="shared" si="74"/>
        <v>1.0295000000000001</v>
      </c>
      <c r="AG70" s="18"/>
      <c r="AU70" s="20">
        <f>(AU3*$BB3)+(AU4*$BB4)+(AU5*$BB5)+(AU6*$BB6)+(AU7*$BB7)+(AU8*$BB8)+(AU9*$BB9)+(AU10*$BB10)+(AU11*$BB11)+(AU12*$BB12)+(AU13*$BB13)+(AU14*$BB14)+(AU15*$BB15)+(AU16*$BB16)+(AU17*$BB17)+(AU18*$BB18)+(AU19*$BB19)+(AU20*$BB20)+(AU21*$BB21)+(AU22*$BB22)+(AU23*$BB23)+(AU24*$BB24)+(AU25*$BB25)+(AU26*$BB26)+(AU27*$BB27)+(AU28*$BB28)+(AU29*$BB29)+(AU30*$BB30)+(AU31*$BB31)+(AU32*$BB32)+(AU33*$BB33)+(AU34*$BB34)+(AU35*$BB35)+(AU36*$BB36)+(AU37*$BB37)+(AU38*$BB38)+(AU39*$BB39)+(AU40*$BB40)+(AU41*$BB41)+(AU42*$BB42)+(AU43*$BB43)+(AU44*$BB44)+(AU45*$BB45)+(AU46*$BB46)+(AU47*$BB47)+(AU48*$BB48)+(AU49*$BB49)+(AU50*$BB50)+(AU51*$BB51)+(AU52*$BB52)+(AU53*$BB53)+(AU54*$BB54)+(AU55*$BB55)+(AU56*$BB56)+(AU57*$BB57)+(AU58*$BB58)+(AU59*$BB59)+(AU60*$BB60)+(AU61*$BB61)+(AU62*$BB62)+(AU63*$BB63)+(AU64*$BB64)+(AU65*$BB65)+(AU66*$BB66)+(AU67*$BB67)+(AU68*$BB68)+(AU69*$BB69)</f>
        <v>101.17144553890751</v>
      </c>
      <c r="AV70" s="20">
        <f>(AV3*$BB3)+(AV4*$BB4)+(AV5*$BB5)+(AV6*$BB6)+(AV7*$BB7)+(AV8*$BB8)+(AV9*$BB9)+(AV10*$BB10)+(AV11*$BB11)+(AV12*$BB12)+(AV13*$BB13)+(AV14*$BB14)+(AV15*$BB15)+(AV16*$BB16)+(AV17*$BB17)+(AV18*$BB18)+(AV19*$BB19)+(AV20*$BB20)+(AV21*$BB21)+(AV22*$BB22)+(AV23*$BB23)+(AV24*$BB24)+(AV25*$BB25)+(AV26*$BB26)+(AV27*$BB27)+(AV28*$BB28)+(AV29*$BB29)+(AV30*$BB30)+(AV31*$BB31)+(AV32*$BB32)+(AV33*$BB33)+(AV34*$BB34)+(AV35*$BB35)+(AV36*$BB36)+(AV37*$BB37)+(AV38*$BB38)+(AV39*$BB39)+(AV40*$BB40)+(AV41*$BB41)+(AV42*$BB42)+(AV43*$BB43)+(AV44*$BB44)+(AV45*$BB45)+(AV46*$BB46)+(AV47*$BB47)+(AV48*$BB48)+(AV49*$BB49)+(AV50*$BB50)+(AV51*$BB51)+(AV52*$BB52)+(AV53*$BB53)+(AV54*$BB54)+(AV55*$BB55)+(AV56*$BB56)+(AV57*$BB57)+(AV58*$BB58)+(AV59*$BB59)+(AV60*$BB60)+(AV61*$BB61)+(AV62*$BB62)+(AV63*$BB63)+(AV64*$BB64)+(AV65*$BB65)+(AV66*$BB66)+(AV67*$BB67)+(AV68*$BB68)+(AV69*$BB69)</f>
        <v>215.7889010134312</v>
      </c>
      <c r="AZ70" s="20">
        <f>(AZ3*$BB3)+(AZ4*$BB4)+(AZ5*$BB5)+(AZ6*$BB6)+(AZ7*$BB7)+(AZ8*$BB8)+(AZ9*$BB9)+(AZ10*$BB10)+(AZ11*$BB11)+(AZ12*$BB12)+(AZ13*$BB13)+(AZ14*$BB14)+(AZ15*$BB15)+(AZ16*$BB16)+(AZ17*$BB17)+(AZ18*$BB18)+(AZ19*$BB19)+(AZ20*$BB20)+(AZ21*$BB21)+(AZ22*$BB22)+(AZ23*$BB23)+(AZ24*$BB24)+(AZ25*$BB25)+(AZ26*$BB26)+(AZ27*$BB27)+(AZ28*$BB28)+(AZ29*$BB29)+(AZ30*$BB30)+(AZ31*$BB31)+(AZ32*$BB32)+(AZ33*$BB33)+(AZ34*$BB34)+(AZ35*$BB35)+(AZ36*$BB36)+(AZ37*$BB37)+(AZ38*$BB38)+(AZ39*$BB39)+(AZ40*$BB40)+(AZ41*$BB41)+(AZ42*$BB42)+(AZ43*$BB43)+(AZ44*$BB44)+(AZ45*$BB45)+(AZ46*$BB46)+(AZ47*$BB47)+(AZ48*$BB48)+(AZ49*$BB49)+(AZ50*$BB50)+(AZ51*$BB51)+(AZ52*$BB52)+(AZ53*$BB53)+(AZ54*$BB54)+(AZ55*$BB55)+(AZ56*$BB56)+(AZ57*$BB57)+(AZ58*$BB58)+(AZ59*$BB59)+(AZ60*$BB60)+(AZ61*$BB61)+(AZ62*$BB62)+(AZ63*$BB63)+(AZ64*$BB64)+(AZ65*$BB65)+(AZ66*$BB66)+(AZ67*$BB67)+(AZ68*$BB68)+(AZ69*$BB69)</f>
        <v>82.16604269516202</v>
      </c>
      <c r="BA70" s="20">
        <f>(BA3*$BB3)+(BA4*$BB4)+(BA5*$BB5)+(BA6*$BB6)+(BA7*$BB7)+(BA8*$BB8)+(BA9*$BB9)+(BA10*$BB10)+(BA11*$BB11)+(BA12*$BB12)+(BA13*$BB13)+(BA14*$BB14)+(BA15*$BB15)+(BA16*$BB16)+(BA17*$BB17)+(BA18*$BB18)+(BA19*$BB19)+(BA20*$BB20)+(BA21*$BB21)+(BA22*$BB22)+(BA23*$BB23)+(BA24*$BB24)+(BA25*$BB25)+(BA26*$BB26)+(BA27*$BB27)+(BA28*$BB28)+(BA29*$BB29)+(BA30*$BB30)+(BA31*$BB31)+(BA32*$BB32)+(BA33*$BB33)+(BA34*$BB34)+(BA35*$BB35)+(BA36*$BB36)+(BA37*$BB37)+(BA38*$BB38)+(BA39*$BB39)+(BA40*$BB40)+(BA41*$BB41)+(BA42*$BB42)+(BA43*$BB43)+(BA44*$BB44)+(BA45*$BB45)+(BA46*$BB46)+(BA47*$BB47)+(BA48*$BB48)+(BA49*$BB49)+(BA50*$BB50)+(BA51*$BB51)+(BA52*$BB52)+(BA53*$BB53)+(BA54*$BB54)+(BA55*$BB55)+(BA56*$BB56)+(BA57*$BB57)+(BA58*$BB58)+(BA59*$BB59)+(BA60*$BB60)+(BA61*$BB61)+(BA62*$BB62)+(BA63*$BB63)+(BA64*$BB64)+(BA65*$BB65)+(BA66*$BB66)+(BA67*$BB67)+(BA68*$BB68)+(BA69*$BB69)</f>
        <v>192.56298889382361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7D4D-9A1A-1E41-8B1C-A3C9BB85D747}">
  <dimension ref="A1:BD51"/>
  <sheetViews>
    <sheetView zoomScale="125" workbookViewId="0">
      <selection activeCell="O13" sqref="O13"/>
    </sheetView>
  </sheetViews>
  <sheetFormatPr baseColWidth="10" defaultRowHeight="16"/>
  <cols>
    <col min="4" max="15" width="10.83203125" customWidth="1"/>
    <col min="16" max="17" width="11" bestFit="1" customWidth="1"/>
    <col min="18" max="18" width="11.6640625" bestFit="1" customWidth="1"/>
    <col min="19" max="27" width="11" bestFit="1" customWidth="1"/>
    <col min="28" max="28" width="11.6640625" bestFit="1" customWidth="1"/>
    <col min="29" max="29" width="11" bestFit="1" customWidth="1"/>
    <col min="30" max="30" width="11.6640625" bestFit="1" customWidth="1"/>
    <col min="31" max="31" width="11" bestFit="1" customWidth="1"/>
  </cols>
  <sheetData>
    <row r="1" spans="1:56">
      <c r="D1" t="s">
        <v>65</v>
      </c>
      <c r="E1" t="s">
        <v>65</v>
      </c>
      <c r="F1" t="s">
        <v>65</v>
      </c>
      <c r="G1" t="s">
        <v>65</v>
      </c>
      <c r="H1" t="s">
        <v>65</v>
      </c>
      <c r="I1" t="s">
        <v>65</v>
      </c>
      <c r="J1" t="s">
        <v>65</v>
      </c>
      <c r="K1" t="s">
        <v>65</v>
      </c>
      <c r="L1" t="s">
        <v>65</v>
      </c>
      <c r="M1" t="s">
        <v>65</v>
      </c>
      <c r="N1" t="s">
        <v>65</v>
      </c>
      <c r="O1" t="s">
        <v>65</v>
      </c>
      <c r="P1" t="s">
        <v>66</v>
      </c>
      <c r="Q1" t="s">
        <v>66</v>
      </c>
      <c r="R1" t="s">
        <v>66</v>
      </c>
      <c r="S1" t="s">
        <v>66</v>
      </c>
      <c r="T1" t="s">
        <v>66</v>
      </c>
      <c r="U1" t="s">
        <v>66</v>
      </c>
      <c r="V1" t="s">
        <v>66</v>
      </c>
      <c r="W1" t="s">
        <v>66</v>
      </c>
      <c r="X1" t="s">
        <v>66</v>
      </c>
      <c r="Y1" t="s">
        <v>66</v>
      </c>
      <c r="Z1" t="s">
        <v>66</v>
      </c>
      <c r="AA1" t="s">
        <v>66</v>
      </c>
      <c r="AB1" t="s">
        <v>66</v>
      </c>
      <c r="AC1" t="s">
        <v>66</v>
      </c>
      <c r="AD1" t="s">
        <v>66</v>
      </c>
      <c r="AE1" t="s">
        <v>66</v>
      </c>
      <c r="AF1" t="s">
        <v>66</v>
      </c>
      <c r="AG1" s="45" t="s">
        <v>72</v>
      </c>
      <c r="AH1" s="45" t="s">
        <v>72</v>
      </c>
      <c r="AI1" s="45" t="s">
        <v>72</v>
      </c>
      <c r="AJ1" s="45" t="s">
        <v>72</v>
      </c>
      <c r="AK1" s="45" t="s">
        <v>72</v>
      </c>
      <c r="AL1" s="45" t="s">
        <v>72</v>
      </c>
      <c r="AM1" s="45" t="s">
        <v>72</v>
      </c>
      <c r="AN1" s="45" t="s">
        <v>72</v>
      </c>
      <c r="AO1" s="45" t="s">
        <v>72</v>
      </c>
      <c r="AP1" s="45" t="s">
        <v>72</v>
      </c>
      <c r="AQ1" s="45"/>
      <c r="AR1" s="45" t="s">
        <v>70</v>
      </c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t="s">
        <v>71</v>
      </c>
    </row>
    <row r="2" spans="1:56">
      <c r="A2" t="s">
        <v>29</v>
      </c>
      <c r="B2" t="s">
        <v>52</v>
      </c>
      <c r="C2" t="s">
        <v>63</v>
      </c>
      <c r="D2" s="24" t="s">
        <v>3</v>
      </c>
      <c r="E2" s="24" t="s">
        <v>6</v>
      </c>
      <c r="F2" s="24" t="s">
        <v>1</v>
      </c>
      <c r="G2" s="24" t="s">
        <v>24</v>
      </c>
      <c r="H2" s="24" t="s">
        <v>5</v>
      </c>
      <c r="I2" s="24" t="s">
        <v>2</v>
      </c>
      <c r="J2" s="24" t="s">
        <v>25</v>
      </c>
      <c r="K2" s="24" t="s">
        <v>4</v>
      </c>
      <c r="L2" s="24" t="s">
        <v>7</v>
      </c>
      <c r="M2" s="24" t="s">
        <v>26</v>
      </c>
      <c r="N2" s="24" t="s">
        <v>27</v>
      </c>
      <c r="O2" s="24" t="s">
        <v>28</v>
      </c>
      <c r="P2" s="24" t="s">
        <v>3</v>
      </c>
      <c r="Q2" s="24" t="s">
        <v>6</v>
      </c>
      <c r="R2" s="24" t="s">
        <v>1</v>
      </c>
      <c r="S2" s="24" t="s">
        <v>24</v>
      </c>
      <c r="T2" s="24" t="s">
        <v>5</v>
      </c>
      <c r="U2" s="24" t="s">
        <v>2</v>
      </c>
      <c r="V2" s="24" t="s">
        <v>25</v>
      </c>
      <c r="W2" s="24" t="s">
        <v>4</v>
      </c>
      <c r="X2" s="24" t="s">
        <v>7</v>
      </c>
      <c r="Y2" s="24" t="s">
        <v>26</v>
      </c>
      <c r="Z2" s="24" t="s">
        <v>27</v>
      </c>
      <c r="AA2" s="24" t="s">
        <v>28</v>
      </c>
      <c r="AB2" s="28" t="s">
        <v>31</v>
      </c>
      <c r="AC2" s="28" t="s">
        <v>9</v>
      </c>
      <c r="AD2" s="28" t="s">
        <v>10</v>
      </c>
      <c r="AE2" s="28" t="s">
        <v>32</v>
      </c>
      <c r="AF2" s="28" t="s">
        <v>33</v>
      </c>
      <c r="AG2" s="24" t="s">
        <v>3</v>
      </c>
      <c r="AH2" s="24" t="s">
        <v>1</v>
      </c>
      <c r="AI2" s="14" t="s">
        <v>24</v>
      </c>
      <c r="AJ2" s="24" t="s">
        <v>5</v>
      </c>
      <c r="AK2" s="24" t="s">
        <v>2</v>
      </c>
      <c r="AL2" s="24" t="s">
        <v>4</v>
      </c>
      <c r="AM2" s="24" t="s">
        <v>7</v>
      </c>
      <c r="AN2" s="28" t="s">
        <v>9</v>
      </c>
      <c r="AO2" s="28" t="s">
        <v>10</v>
      </c>
      <c r="AP2" s="28" t="s">
        <v>32</v>
      </c>
      <c r="AQ2" s="28" t="s">
        <v>35</v>
      </c>
      <c r="AR2" s="28" t="s">
        <v>36</v>
      </c>
      <c r="AS2" s="28" t="s">
        <v>20</v>
      </c>
      <c r="AT2" s="28" t="s">
        <v>44</v>
      </c>
      <c r="AU2" s="28" t="s">
        <v>23</v>
      </c>
      <c r="AV2" s="28" t="s">
        <v>45</v>
      </c>
      <c r="AW2" s="28" t="s">
        <v>46</v>
      </c>
      <c r="AX2" s="28" t="s">
        <v>47</v>
      </c>
      <c r="AY2" s="28" t="s">
        <v>48</v>
      </c>
      <c r="AZ2" s="28" t="s">
        <v>49</v>
      </c>
      <c r="BA2" s="28" t="s">
        <v>50</v>
      </c>
      <c r="BB2" s="28" t="s">
        <v>51</v>
      </c>
      <c r="BC2" s="28" t="s">
        <v>53</v>
      </c>
    </row>
    <row r="3" spans="1:56">
      <c r="A3" s="26">
        <v>6</v>
      </c>
      <c r="B3">
        <v>6</v>
      </c>
      <c r="C3" s="33">
        <f>A3</f>
        <v>6</v>
      </c>
      <c r="D3" s="17">
        <v>2.3664435468482017</v>
      </c>
      <c r="E3" s="17">
        <v>8.1606448376994845</v>
      </c>
      <c r="F3" s="17">
        <v>11840.520957761841</v>
      </c>
      <c r="G3" s="17">
        <v>61.19451346378785</v>
      </c>
      <c r="H3" s="17">
        <v>234.67370948508571</v>
      </c>
      <c r="I3" s="17">
        <v>447.37052865185854</v>
      </c>
      <c r="J3" s="17">
        <v>2.8241386801354786</v>
      </c>
      <c r="K3" s="17">
        <v>335.03975957316845</v>
      </c>
      <c r="L3" s="17">
        <v>43.300463569726638</v>
      </c>
      <c r="M3" s="17">
        <v>1.8839696353034379</v>
      </c>
      <c r="N3" s="17">
        <v>3.0830418012971053</v>
      </c>
      <c r="O3" s="17">
        <v>0.89544686124018835</v>
      </c>
      <c r="P3" s="7">
        <f>D3/1000</f>
        <v>2.3664435468482019E-3</v>
      </c>
      <c r="Q3" s="7">
        <f t="shared" ref="Q3:Q47" si="0">E3/1000</f>
        <v>8.1606448376994843E-3</v>
      </c>
      <c r="R3" s="7">
        <f t="shared" ref="R3:R47" si="1">F3/1000</f>
        <v>11.840520957761841</v>
      </c>
      <c r="S3" s="7">
        <f t="shared" ref="S3:S47" si="2">G3/1000</f>
        <v>6.1194513463787847E-2</v>
      </c>
      <c r="T3" s="34">
        <f t="shared" ref="T3:T47" si="3">H3/1000</f>
        <v>0.2346737094850857</v>
      </c>
      <c r="U3" s="7">
        <f t="shared" ref="U3:U47" si="4">I3/1000</f>
        <v>0.44737052865185856</v>
      </c>
      <c r="V3" s="7">
        <f t="shared" ref="V3:V47" si="5">J3/1000</f>
        <v>2.8241386801354787E-3</v>
      </c>
      <c r="W3" s="7">
        <f t="shared" ref="W3:W47" si="6">K3/1000</f>
        <v>0.33503975957316845</v>
      </c>
      <c r="X3" s="7">
        <f t="shared" ref="X3:X47" si="7">L3/1000</f>
        <v>4.3300463569726638E-2</v>
      </c>
      <c r="Y3" s="7">
        <f t="shared" ref="Y3:Y47" si="8">M3/1000</f>
        <v>1.8839696353034378E-3</v>
      </c>
      <c r="Z3" s="7">
        <f t="shared" ref="Z3:Z47" si="9">N3/1000</f>
        <v>3.0830418012971054E-3</v>
      </c>
      <c r="AA3" s="7">
        <f t="shared" ref="AA3:AA47" si="10">O3/1000</f>
        <v>8.9544686124018837E-4</v>
      </c>
      <c r="AB3" s="15">
        <v>3.7093199357125837</v>
      </c>
      <c r="AC3" s="34">
        <v>0.1535</v>
      </c>
      <c r="AD3" s="7">
        <v>1.0234999999999999</v>
      </c>
      <c r="AE3" s="7">
        <v>0.16649999999999998</v>
      </c>
      <c r="AF3">
        <v>0.13600000000000001</v>
      </c>
      <c r="AG3">
        <f>P3/6.94</f>
        <v>3.4098610185132592E-4</v>
      </c>
      <c r="AH3">
        <f>R3/22.99</f>
        <v>0.51502918476563031</v>
      </c>
      <c r="AI3">
        <f>S3*2/24.305</f>
        <v>5.035549349005377E-3</v>
      </c>
      <c r="AJ3">
        <f>T3*3/26.98</f>
        <v>2.6094185635850892E-2</v>
      </c>
      <c r="AK3">
        <f>U3/39.1</f>
        <v>1.1441701500047533E-2</v>
      </c>
      <c r="AL3">
        <f>W3*2/40.08</f>
        <v>1.6718550876904614E-2</v>
      </c>
      <c r="AM3">
        <f>X3*2/55.85</f>
        <v>1.5505985163733801E-3</v>
      </c>
      <c r="AN3">
        <f>AC3/19</f>
        <v>8.0789473684210519E-3</v>
      </c>
      <c r="AO3">
        <f>AD3/35.45</f>
        <v>2.887165021156558E-2</v>
      </c>
      <c r="AP3">
        <f>AE3*2/96.06</f>
        <v>3.4665833853841344E-3</v>
      </c>
      <c r="AQ3">
        <f>AG3+AH3+AI3+AJ3+AK3+AL3+AM3</f>
        <v>0.57621075674566347</v>
      </c>
      <c r="AR3">
        <f>AN3+AO3+AP3</f>
        <v>4.0417180965370766E-2</v>
      </c>
      <c r="AS3">
        <f>AQ3-AR3</f>
        <v>0.53579357578029274</v>
      </c>
      <c r="AT3" s="7">
        <f>AS3*61.01</f>
        <v>32.688766058355661</v>
      </c>
      <c r="AU3" s="20">
        <f>P3+Q3+R3+S3+T3+U3+V3+W3+X3+Y3+Z3+AA3+AB3+AC3+AD3+AE3+AT3</f>
        <v>50.722899611936235</v>
      </c>
      <c r="AV3">
        <f>AG3+AH3+AI3+AK3+AL3+AM3</f>
        <v>0.5501165711098126</v>
      </c>
      <c r="AW3">
        <f>AO3+AP3</f>
        <v>3.2338233596949713E-2</v>
      </c>
      <c r="AX3">
        <f>AV3-AW3</f>
        <v>0.51777833751286284</v>
      </c>
      <c r="AY3">
        <f>AX3*61.01</f>
        <v>31.58965637165976</v>
      </c>
      <c r="AZ3" s="20">
        <f>P3+Q3+R3+S3+U3+W3+X3+AB3+AD3+AE3+AY3</f>
        <v>49.226929618777277</v>
      </c>
      <c r="BA3">
        <f>(AH3-AO3)*22.99</f>
        <v>11.176761719397948</v>
      </c>
      <c r="BB3" s="20">
        <f>P3+Q3+S3+U3+W3+X3+AB3+AE3+AY3+BA3</f>
        <v>47.539670380413384</v>
      </c>
      <c r="BC3">
        <f>B3/$A$25</f>
        <v>6.2111801242236021E-3</v>
      </c>
    </row>
    <row r="4" spans="1:56">
      <c r="A4" s="26">
        <v>12</v>
      </c>
      <c r="B4" s="33">
        <f>A4-A3</f>
        <v>6</v>
      </c>
      <c r="C4" s="33">
        <f t="shared" ref="C4:C25" si="11">A4</f>
        <v>12</v>
      </c>
      <c r="D4" s="17">
        <v>12.602202517866834</v>
      </c>
      <c r="E4" s="17">
        <v>62.833079549748931</v>
      </c>
      <c r="F4" s="17">
        <v>57863.230345968943</v>
      </c>
      <c r="G4" s="17">
        <v>48.764263346786414</v>
      </c>
      <c r="H4" s="17">
        <v>102.37805086230509</v>
      </c>
      <c r="I4" s="17">
        <v>1189.8985841908736</v>
      </c>
      <c r="J4" s="17">
        <v>1.3520809118869619</v>
      </c>
      <c r="K4" s="17">
        <v>532.78564417564951</v>
      </c>
      <c r="L4" s="17">
        <v>5.3758858319487652</v>
      </c>
      <c r="M4" s="17">
        <v>3.9453276378367352</v>
      </c>
      <c r="N4" s="17">
        <v>5.1324910573321034</v>
      </c>
      <c r="O4" s="17">
        <v>0.76165203655264635</v>
      </c>
      <c r="P4" s="7">
        <f t="shared" ref="P4:P47" si="12">D4/1000</f>
        <v>1.2602202517866834E-2</v>
      </c>
      <c r="Q4" s="7">
        <f t="shared" si="0"/>
        <v>6.2833079549748927E-2</v>
      </c>
      <c r="R4" s="7">
        <f t="shared" si="1"/>
        <v>57.863230345968944</v>
      </c>
      <c r="S4" s="7">
        <f t="shared" si="2"/>
        <v>4.8764263346786414E-2</v>
      </c>
      <c r="T4" s="34">
        <f t="shared" si="3"/>
        <v>0.10237805086230509</v>
      </c>
      <c r="U4" s="7">
        <f t="shared" si="4"/>
        <v>1.1898985841908736</v>
      </c>
      <c r="V4" s="7">
        <f t="shared" si="5"/>
        <v>1.3520809118869619E-3</v>
      </c>
      <c r="W4" s="7">
        <f t="shared" si="6"/>
        <v>0.53278564417564955</v>
      </c>
      <c r="X4" s="7">
        <f t="shared" si="7"/>
        <v>5.3758858319487655E-3</v>
      </c>
      <c r="Y4" s="7">
        <f t="shared" si="8"/>
        <v>3.945327637836735E-3</v>
      </c>
      <c r="Z4" s="7">
        <f t="shared" si="9"/>
        <v>5.1324910573321038E-3</v>
      </c>
      <c r="AA4" s="7">
        <f t="shared" si="10"/>
        <v>7.6165203655264636E-4</v>
      </c>
      <c r="AB4" s="15">
        <v>9.0837707519350008</v>
      </c>
      <c r="AC4" s="34">
        <v>0.28400000000000003</v>
      </c>
      <c r="AD4" s="7">
        <v>6.1974999999999998</v>
      </c>
      <c r="AE4" s="7">
        <v>0.76300000000000012</v>
      </c>
      <c r="AF4">
        <v>0.19799999999999998</v>
      </c>
      <c r="AG4">
        <f t="shared" ref="AG4:AG48" si="13">P4/6.94</f>
        <v>1.8158793253410424E-3</v>
      </c>
      <c r="AH4">
        <f t="shared" ref="AH4:AH48" si="14">R4/22.99</f>
        <v>2.5168869223996935</v>
      </c>
      <c r="AI4">
        <f t="shared" ref="AI4:AI48" si="15">S4*2/24.305</f>
        <v>4.0126939598260783E-3</v>
      </c>
      <c r="AJ4">
        <f t="shared" ref="AJ4:AJ48" si="16">T4*3/26.98</f>
        <v>1.1383771407965725E-2</v>
      </c>
      <c r="AK4">
        <f t="shared" ref="AK4:AK48" si="17">U4/39.1</f>
        <v>3.0432188853986537E-2</v>
      </c>
      <c r="AL4">
        <f t="shared" ref="AL4:AL48" si="18">W4*2/40.08</f>
        <v>2.6586109988804868E-2</v>
      </c>
      <c r="AM4">
        <f t="shared" ref="AM4:AM48" si="19">X4*2/55.85</f>
        <v>1.9251157858366216E-4</v>
      </c>
      <c r="AN4">
        <f t="shared" ref="AN4:AN48" si="20">AC4/19</f>
        <v>1.4947368421052633E-2</v>
      </c>
      <c r="AO4">
        <f t="shared" ref="AO4:AO48" si="21">AD4/35.45</f>
        <v>0.17482369534555711</v>
      </c>
      <c r="AP4">
        <f t="shared" ref="AP4:AP48" si="22">AE4*2/96.06</f>
        <v>1.5885904642931502E-2</v>
      </c>
      <c r="AQ4">
        <f>AG4+AH4+AI4+AJ4+AK4+AL4+AM4</f>
        <v>2.5913100775142013</v>
      </c>
      <c r="AR4">
        <f>AN4+AO4+AP4</f>
        <v>0.20565696840954123</v>
      </c>
      <c r="AS4">
        <f>AQ4-AR4</f>
        <v>2.38565310910466</v>
      </c>
      <c r="AT4" s="7">
        <f>AS4*61.01</f>
        <v>145.5486961864753</v>
      </c>
      <c r="AU4" s="20">
        <f t="shared" ref="AU4:AU48" si="23">P4+Q4+R4+S4+T4+U4+V4+W4+X4+Y4+Z4+AA4+AB4+AC4+AD4+AE4+AT4</f>
        <v>221.70602654649804</v>
      </c>
      <c r="AV4">
        <f>AG4+AH4+AI4+AK4+AL4+AM4</f>
        <v>2.5799263061062354</v>
      </c>
      <c r="AW4">
        <f>AO4+AP4</f>
        <v>0.1907095999884886</v>
      </c>
      <c r="AX4">
        <f>AV4-AW4</f>
        <v>2.3892167061177467</v>
      </c>
      <c r="AY4">
        <f>AX4*61.01</f>
        <v>145.76611124024373</v>
      </c>
      <c r="AZ4" s="20">
        <f t="shared" ref="AZ4:AZ48" si="24">P4+Q4+R4+S4+U4+W4+X4+AB4+AD4+AE4+AY4</f>
        <v>221.52587199776056</v>
      </c>
      <c r="BA4">
        <f t="shared" ref="BA4:BA48" si="25">(AH4-AO4)*22.99</f>
        <v>53.844033589974593</v>
      </c>
      <c r="BB4" s="20">
        <f t="shared" ref="BB4:BB48" si="26">P4+Q4+S4+U4+W4+X4+AB4+AE4+AY4+BA4</f>
        <v>211.30917524176621</v>
      </c>
      <c r="BC4">
        <f t="shared" ref="BC4:BC25" si="27">B4/$A$25</f>
        <v>6.2111801242236021E-3</v>
      </c>
    </row>
    <row r="5" spans="1:56">
      <c r="A5" s="26">
        <v>18</v>
      </c>
      <c r="B5" s="33">
        <f t="shared" ref="B5:B25" si="28">A5-A4</f>
        <v>6</v>
      </c>
      <c r="C5" s="33">
        <f t="shared" si="11"/>
        <v>18</v>
      </c>
      <c r="D5" s="17">
        <v>12.76778667974491</v>
      </c>
      <c r="E5" s="17">
        <v>63.410159997427591</v>
      </c>
      <c r="F5" s="17">
        <v>66466.397175478662</v>
      </c>
      <c r="G5" s="17">
        <v>20.209175008192631</v>
      </c>
      <c r="H5" s="17">
        <v>139.8419418205664</v>
      </c>
      <c r="I5" s="17">
        <v>1405.0274922036863</v>
      </c>
      <c r="J5" s="17">
        <v>0.65904246807929412</v>
      </c>
      <c r="K5" s="17">
        <v>246.86097989500726</v>
      </c>
      <c r="L5" s="17">
        <v>4.2009615688791451</v>
      </c>
      <c r="M5" s="17">
        <v>4.79730251522213</v>
      </c>
      <c r="N5" s="17">
        <v>2.8285757013360366</v>
      </c>
      <c r="O5" s="17">
        <v>0.35015922283659029</v>
      </c>
      <c r="P5" s="7">
        <f t="shared" si="12"/>
        <v>1.2767786679744909E-2</v>
      </c>
      <c r="Q5" s="7">
        <f t="shared" si="0"/>
        <v>6.3410159997427593E-2</v>
      </c>
      <c r="R5" s="7">
        <f t="shared" si="1"/>
        <v>66.466397175478662</v>
      </c>
      <c r="S5" s="7">
        <f t="shared" si="2"/>
        <v>2.020917500819263E-2</v>
      </c>
      <c r="T5" s="34">
        <f t="shared" si="3"/>
        <v>0.13984194182056642</v>
      </c>
      <c r="U5" s="7">
        <f t="shared" si="4"/>
        <v>1.4050274922036863</v>
      </c>
      <c r="V5" s="7">
        <f t="shared" si="5"/>
        <v>6.5904246807929417E-4</v>
      </c>
      <c r="W5" s="7">
        <f t="shared" si="6"/>
        <v>0.24686097989500727</v>
      </c>
      <c r="X5" s="7">
        <f t="shared" si="7"/>
        <v>4.2009615688791448E-3</v>
      </c>
      <c r="Y5" s="7">
        <f t="shared" si="8"/>
        <v>4.7973025152221304E-3</v>
      </c>
      <c r="Z5" s="7">
        <f t="shared" si="9"/>
        <v>2.8285757013360368E-3</v>
      </c>
      <c r="AA5" s="7">
        <f t="shared" si="10"/>
        <v>3.5015922283659028E-4</v>
      </c>
      <c r="AB5" s="15">
        <v>10.222509977803112</v>
      </c>
      <c r="AC5" s="34">
        <v>0.23849999999999999</v>
      </c>
      <c r="AD5" s="7">
        <v>7.9820000000000002</v>
      </c>
      <c r="AE5" s="7">
        <v>0.80249999999999999</v>
      </c>
      <c r="AF5">
        <v>0.29799999999999999</v>
      </c>
      <c r="AG5">
        <f t="shared" si="13"/>
        <v>1.8397387146606497E-3</v>
      </c>
      <c r="AH5">
        <f t="shared" si="14"/>
        <v>2.8911003556102073</v>
      </c>
      <c r="AI5">
        <f t="shared" si="15"/>
        <v>1.6629644112892516E-3</v>
      </c>
      <c r="AJ5">
        <f t="shared" si="16"/>
        <v>1.5549511692427697E-2</v>
      </c>
      <c r="AK5">
        <f t="shared" si="17"/>
        <v>3.5934206961731108E-2</v>
      </c>
      <c r="AL5">
        <f t="shared" si="18"/>
        <v>1.2318412170409545E-2</v>
      </c>
      <c r="AM5">
        <f t="shared" si="19"/>
        <v>1.5043729879603025E-4</v>
      </c>
      <c r="AN5">
        <f t="shared" si="20"/>
        <v>1.2552631578947367E-2</v>
      </c>
      <c r="AO5">
        <f t="shared" si="21"/>
        <v>0.22516220028208744</v>
      </c>
      <c r="AP5">
        <f t="shared" si="22"/>
        <v>1.6708307307932543E-2</v>
      </c>
      <c r="AQ5">
        <f t="shared" ref="AQ5:AQ48" si="29">AG5+AH5+AI5+AJ5+AK5+AL5+AM5</f>
        <v>2.9585556268595208</v>
      </c>
      <c r="AR5">
        <f t="shared" ref="AR5:AR48" si="30">AN5+AO5+AP5</f>
        <v>0.25442313916896736</v>
      </c>
      <c r="AS5">
        <f t="shared" ref="AS5:AS48" si="31">AQ5-AR5</f>
        <v>2.7041324876905533</v>
      </c>
      <c r="AT5" s="7">
        <f t="shared" ref="AT5:AT48" si="32">AS5*61.01</f>
        <v>164.97912307400065</v>
      </c>
      <c r="AU5" s="20">
        <f t="shared" si="23"/>
        <v>252.59198380436339</v>
      </c>
      <c r="AV5">
        <f t="shared" ref="AV5:AV48" si="33">AG5+AH5+AI5+AK5+AL5+AM5</f>
        <v>2.9430061151670932</v>
      </c>
      <c r="AW5">
        <f t="shared" ref="AW5:AW48" si="34">AO5+AP5</f>
        <v>0.24187050759001999</v>
      </c>
      <c r="AX5">
        <f t="shared" ref="AX5:AX48" si="35">AV5-AW5</f>
        <v>2.7011356075770734</v>
      </c>
      <c r="AY5">
        <f t="shared" ref="AY5:AY48" si="36">AX5*61.01</f>
        <v>164.79628341827726</v>
      </c>
      <c r="AZ5" s="20">
        <f t="shared" si="24"/>
        <v>252.02216712691197</v>
      </c>
      <c r="BA5">
        <f t="shared" si="25"/>
        <v>61.289918190993468</v>
      </c>
      <c r="BB5" s="20">
        <f t="shared" si="26"/>
        <v>238.86368814242675</v>
      </c>
      <c r="BC5">
        <f t="shared" si="27"/>
        <v>6.2111801242236021E-3</v>
      </c>
    </row>
    <row r="6" spans="1:56">
      <c r="A6" s="26">
        <v>24</v>
      </c>
      <c r="B6" s="33">
        <f t="shared" si="28"/>
        <v>6</v>
      </c>
      <c r="C6" s="33">
        <f t="shared" si="11"/>
        <v>24</v>
      </c>
      <c r="D6" s="17">
        <v>107.96281203179483</v>
      </c>
      <c r="E6" s="17">
        <v>1120.4041971005888</v>
      </c>
      <c r="F6" s="17">
        <v>126160.60537964795</v>
      </c>
      <c r="G6" s="17">
        <v>53.521515927502683</v>
      </c>
      <c r="H6" s="17">
        <v>504.4299257652786</v>
      </c>
      <c r="I6" s="17">
        <v>6758.0242540435684</v>
      </c>
      <c r="J6" s="17">
        <v>7.894528544716982</v>
      </c>
      <c r="K6" s="17">
        <v>3670.1540868599614</v>
      </c>
      <c r="L6" s="17">
        <v>40.205732655092035</v>
      </c>
      <c r="M6" s="17">
        <v>19.761220766141168</v>
      </c>
      <c r="N6" s="17">
        <v>37.348563701985782</v>
      </c>
      <c r="O6" s="17">
        <v>4.2816320102879759</v>
      </c>
      <c r="P6" s="7">
        <f t="shared" si="12"/>
        <v>0.10796281203179482</v>
      </c>
      <c r="Q6" s="7">
        <f t="shared" si="0"/>
        <v>1.1204041971005889</v>
      </c>
      <c r="R6" s="7">
        <f t="shared" si="1"/>
        <v>126.16060537964795</v>
      </c>
      <c r="S6" s="7">
        <f t="shared" si="2"/>
        <v>5.3521515927502684E-2</v>
      </c>
      <c r="T6" s="34">
        <f t="shared" si="3"/>
        <v>0.50442992576527856</v>
      </c>
      <c r="U6" s="7">
        <f t="shared" si="4"/>
        <v>6.7580242540435682</v>
      </c>
      <c r="V6" s="7">
        <f t="shared" si="5"/>
        <v>7.8945285447169812E-3</v>
      </c>
      <c r="W6" s="7">
        <f t="shared" si="6"/>
        <v>3.6701540868599611</v>
      </c>
      <c r="X6" s="7">
        <f t="shared" si="7"/>
        <v>4.0205732655092037E-2</v>
      </c>
      <c r="Y6" s="7">
        <f t="shared" si="8"/>
        <v>1.9761220766141167E-2</v>
      </c>
      <c r="Z6" s="7">
        <f t="shared" si="9"/>
        <v>3.7348563701985783E-2</v>
      </c>
      <c r="AA6" s="7">
        <f t="shared" si="10"/>
        <v>4.2816320102879758E-3</v>
      </c>
      <c r="AB6" s="15">
        <v>41.948554015413933</v>
      </c>
      <c r="AC6" s="34">
        <v>2.3485</v>
      </c>
      <c r="AD6" s="7">
        <v>76.112499999999997</v>
      </c>
      <c r="AE6" s="7">
        <v>5.3849999999999998</v>
      </c>
      <c r="AF6">
        <v>0.42599999999999999</v>
      </c>
      <c r="AG6">
        <f t="shared" si="13"/>
        <v>1.5556601157319138E-2</v>
      </c>
      <c r="AH6">
        <f t="shared" si="14"/>
        <v>5.4876296380882099</v>
      </c>
      <c r="AI6">
        <f t="shared" si="15"/>
        <v>4.4041568341907167E-3</v>
      </c>
      <c r="AJ6">
        <f t="shared" si="16"/>
        <v>5.6089317171824894E-2</v>
      </c>
      <c r="AK6">
        <f t="shared" si="17"/>
        <v>0.17283949498832654</v>
      </c>
      <c r="AL6">
        <f t="shared" si="18"/>
        <v>0.18314142149999807</v>
      </c>
      <c r="AM6">
        <f t="shared" si="19"/>
        <v>1.4397755650883452E-3</v>
      </c>
      <c r="AN6">
        <f t="shared" si="20"/>
        <v>0.12360526315789473</v>
      </c>
      <c r="AO6">
        <f t="shared" si="21"/>
        <v>2.1470380818053596</v>
      </c>
      <c r="AP6">
        <f t="shared" si="22"/>
        <v>0.11211742660836976</v>
      </c>
      <c r="AQ6">
        <f t="shared" si="29"/>
        <v>5.9211004053049576</v>
      </c>
      <c r="AR6">
        <f t="shared" si="30"/>
        <v>2.3827607715716237</v>
      </c>
      <c r="AS6">
        <f t="shared" si="31"/>
        <v>3.5383396337333339</v>
      </c>
      <c r="AT6" s="7">
        <f t="shared" si="32"/>
        <v>215.87410105407071</v>
      </c>
      <c r="AU6" s="20">
        <f t="shared" si="23"/>
        <v>480.15324891853948</v>
      </c>
      <c r="AV6">
        <f t="shared" si="33"/>
        <v>5.8650110881331328</v>
      </c>
      <c r="AW6">
        <f t="shared" si="34"/>
        <v>2.2591555084137296</v>
      </c>
      <c r="AX6">
        <f t="shared" si="35"/>
        <v>3.6058555797194032</v>
      </c>
      <c r="AY6">
        <f t="shared" si="36"/>
        <v>219.99324891868079</v>
      </c>
      <c r="AZ6" s="20">
        <f t="shared" si="24"/>
        <v>481.35018091236122</v>
      </c>
      <c r="BA6">
        <f t="shared" si="25"/>
        <v>76.80019987894272</v>
      </c>
      <c r="BB6" s="20">
        <f t="shared" si="26"/>
        <v>355.877275411656</v>
      </c>
      <c r="BC6">
        <f t="shared" si="27"/>
        <v>6.2111801242236021E-3</v>
      </c>
    </row>
    <row r="7" spans="1:56">
      <c r="A7" s="26">
        <v>30</v>
      </c>
      <c r="B7" s="33">
        <f t="shared" si="28"/>
        <v>6</v>
      </c>
      <c r="C7" s="33">
        <f t="shared" si="11"/>
        <v>30</v>
      </c>
      <c r="D7" s="17">
        <v>501.31155705538612</v>
      </c>
      <c r="E7" s="17">
        <v>5511.7027517688375</v>
      </c>
      <c r="F7" s="17">
        <v>277716.36528742546</v>
      </c>
      <c r="G7" s="17">
        <v>38.645481630795395</v>
      </c>
      <c r="H7" s="17">
        <v>3777.4308343933881</v>
      </c>
      <c r="I7" s="17">
        <v>24203.776419603138</v>
      </c>
      <c r="J7" s="17">
        <v>27.885540306920412</v>
      </c>
      <c r="K7" s="17">
        <v>9437.8365805231006</v>
      </c>
      <c r="L7" s="17">
        <v>46.560356082152829</v>
      </c>
      <c r="M7" s="17">
        <v>109.61593074655842</v>
      </c>
      <c r="N7" s="17">
        <v>147.12341378020366</v>
      </c>
      <c r="O7" s="17">
        <v>26.414022639702722</v>
      </c>
      <c r="P7" s="7">
        <f t="shared" si="12"/>
        <v>0.5013115570553861</v>
      </c>
      <c r="Q7" s="7">
        <f t="shared" si="0"/>
        <v>5.5117027517688379</v>
      </c>
      <c r="R7" s="7">
        <f t="shared" si="1"/>
        <v>277.71636528742545</v>
      </c>
      <c r="S7" s="7">
        <f t="shared" si="2"/>
        <v>3.8645481630795397E-2</v>
      </c>
      <c r="T7" s="34">
        <f t="shared" si="3"/>
        <v>3.777430834393388</v>
      </c>
      <c r="U7" s="7">
        <f t="shared" si="4"/>
        <v>24.203776419603138</v>
      </c>
      <c r="V7" s="7">
        <f t="shared" si="5"/>
        <v>2.7885540306920413E-2</v>
      </c>
      <c r="W7" s="7">
        <f t="shared" si="6"/>
        <v>9.4378365805231006</v>
      </c>
      <c r="X7" s="7">
        <f t="shared" si="7"/>
        <v>4.656035608215283E-2</v>
      </c>
      <c r="Y7" s="7">
        <f t="shared" si="8"/>
        <v>0.10961593074655841</v>
      </c>
      <c r="Z7" s="7">
        <f t="shared" si="9"/>
        <v>0.14712341378020366</v>
      </c>
      <c r="AA7" s="7">
        <f t="shared" si="10"/>
        <v>2.6414022639702724E-2</v>
      </c>
      <c r="AB7" s="15">
        <v>270.66778086269113</v>
      </c>
      <c r="AC7" s="34">
        <v>12.558</v>
      </c>
      <c r="AD7" s="7">
        <v>336.411</v>
      </c>
      <c r="AE7" s="7">
        <v>9.9489999999999998</v>
      </c>
      <c r="AF7" s="18">
        <v>0</v>
      </c>
      <c r="AG7">
        <f t="shared" si="13"/>
        <v>7.2235094676568593E-2</v>
      </c>
      <c r="AH7">
        <f t="shared" si="14"/>
        <v>12.079876698017637</v>
      </c>
      <c r="AI7">
        <f t="shared" si="15"/>
        <v>3.1800437466196585E-3</v>
      </c>
      <c r="AJ7">
        <f t="shared" si="16"/>
        <v>0.42002566727873103</v>
      </c>
      <c r="AK7">
        <f t="shared" si="17"/>
        <v>0.61902241482360965</v>
      </c>
      <c r="AL7">
        <f t="shared" si="18"/>
        <v>0.47094992916781941</v>
      </c>
      <c r="AM7">
        <f t="shared" si="19"/>
        <v>1.6673359384835392E-3</v>
      </c>
      <c r="AN7">
        <f t="shared" si="20"/>
        <v>0.66094736842105262</v>
      </c>
      <c r="AO7">
        <f t="shared" si="21"/>
        <v>9.4897320169252453</v>
      </c>
      <c r="AP7">
        <f t="shared" si="22"/>
        <v>0.20714136997709764</v>
      </c>
      <c r="AQ7">
        <f t="shared" si="29"/>
        <v>13.666957183649467</v>
      </c>
      <c r="AR7">
        <f t="shared" si="30"/>
        <v>10.357820755323395</v>
      </c>
      <c r="AS7">
        <f t="shared" si="31"/>
        <v>3.309136428326072</v>
      </c>
      <c r="AT7" s="7">
        <f t="shared" si="32"/>
        <v>201.89041349217365</v>
      </c>
      <c r="AU7" s="20">
        <f t="shared" si="23"/>
        <v>1153.0208625308203</v>
      </c>
      <c r="AV7">
        <f t="shared" si="33"/>
        <v>13.246931516370736</v>
      </c>
      <c r="AW7">
        <f t="shared" si="34"/>
        <v>9.6968733869023431</v>
      </c>
      <c r="AX7">
        <f t="shared" si="35"/>
        <v>3.5500581294683933</v>
      </c>
      <c r="AY7">
        <f t="shared" si="36"/>
        <v>216.58904647886666</v>
      </c>
      <c r="AZ7" s="20">
        <f t="shared" si="24"/>
        <v>1151.0730257756466</v>
      </c>
      <c r="BA7">
        <f t="shared" si="25"/>
        <v>59.547426218314087</v>
      </c>
      <c r="BB7" s="20">
        <f t="shared" si="26"/>
        <v>596.49308670653534</v>
      </c>
      <c r="BC7">
        <f t="shared" si="27"/>
        <v>6.2111801242236021E-3</v>
      </c>
    </row>
    <row r="8" spans="1:56">
      <c r="A8" s="26">
        <v>36</v>
      </c>
      <c r="B8" s="33">
        <f t="shared" si="28"/>
        <v>6</v>
      </c>
      <c r="C8" s="33">
        <f t="shared" si="11"/>
        <v>36</v>
      </c>
      <c r="D8" s="17">
        <v>734.153429289727</v>
      </c>
      <c r="E8" s="17">
        <v>5427.8655790000284</v>
      </c>
      <c r="F8" s="17">
        <v>373480.23102417716</v>
      </c>
      <c r="G8" s="17">
        <v>23.234898797614388</v>
      </c>
      <c r="H8" s="17">
        <v>2705.8759004634107</v>
      </c>
      <c r="I8" s="17">
        <v>25857.34715457456</v>
      </c>
      <c r="J8" s="17">
        <v>8.2076737566336817</v>
      </c>
      <c r="K8" s="17">
        <v>6172.8814407118998</v>
      </c>
      <c r="L8" s="17">
        <v>62.408291215460814</v>
      </c>
      <c r="M8" s="17">
        <v>123.0265630997815</v>
      </c>
      <c r="N8" s="17">
        <v>149.36213595020686</v>
      </c>
      <c r="O8" s="17">
        <v>23.691909931736099</v>
      </c>
      <c r="P8" s="7">
        <f t="shared" si="12"/>
        <v>0.73415342928972704</v>
      </c>
      <c r="Q8" s="7">
        <f t="shared" si="0"/>
        <v>5.4278655790000281</v>
      </c>
      <c r="R8" s="7">
        <f t="shared" si="1"/>
        <v>373.48023102417716</v>
      </c>
      <c r="S8" s="7">
        <f t="shared" si="2"/>
        <v>2.3234898797614388E-2</v>
      </c>
      <c r="T8" s="34">
        <f t="shared" si="3"/>
        <v>2.7058759004634108</v>
      </c>
      <c r="U8" s="7">
        <f t="shared" si="4"/>
        <v>25.857347154574558</v>
      </c>
      <c r="V8" s="7">
        <f t="shared" si="5"/>
        <v>8.2076737566336815E-3</v>
      </c>
      <c r="W8" s="7">
        <f t="shared" si="6"/>
        <v>6.1728814407119001</v>
      </c>
      <c r="X8" s="7">
        <f t="shared" si="7"/>
        <v>6.2408291215460814E-2</v>
      </c>
      <c r="Y8" s="7">
        <f t="shared" si="8"/>
        <v>0.12302656309978149</v>
      </c>
      <c r="Z8" s="7">
        <f t="shared" si="9"/>
        <v>0.14936213595020686</v>
      </c>
      <c r="AA8" s="7">
        <f t="shared" si="10"/>
        <v>2.3691909931736099E-2</v>
      </c>
      <c r="AB8" s="15">
        <v>314.7914504102605</v>
      </c>
      <c r="AC8" s="34">
        <v>13.022</v>
      </c>
      <c r="AD8" s="7">
        <v>505.26499999999999</v>
      </c>
      <c r="AE8" s="7">
        <v>8.9945000000000004</v>
      </c>
      <c r="AF8" s="18">
        <v>0</v>
      </c>
      <c r="AG8">
        <f t="shared" si="13"/>
        <v>0.10578579672762636</v>
      </c>
      <c r="AH8">
        <f t="shared" si="14"/>
        <v>16.245334102835024</v>
      </c>
      <c r="AI8">
        <f t="shared" si="15"/>
        <v>1.911943945493881E-3</v>
      </c>
      <c r="AJ8">
        <f t="shared" si="16"/>
        <v>0.30087574875427098</v>
      </c>
      <c r="AK8">
        <f t="shared" si="17"/>
        <v>0.66131322645970736</v>
      </c>
      <c r="AL8">
        <f t="shared" si="18"/>
        <v>0.30802801600358787</v>
      </c>
      <c r="AM8">
        <f t="shared" si="19"/>
        <v>2.2348537588347652E-3</v>
      </c>
      <c r="AN8">
        <f t="shared" si="20"/>
        <v>0.68536842105263163</v>
      </c>
      <c r="AO8">
        <f t="shared" si="21"/>
        <v>14.252891396332862</v>
      </c>
      <c r="AP8">
        <f t="shared" si="22"/>
        <v>0.18726837393295856</v>
      </c>
      <c r="AQ8">
        <f t="shared" si="29"/>
        <v>17.625483688484547</v>
      </c>
      <c r="AR8">
        <f t="shared" si="30"/>
        <v>15.125528191318452</v>
      </c>
      <c r="AS8">
        <f t="shared" si="31"/>
        <v>2.4999554971660949</v>
      </c>
      <c r="AT8" s="7">
        <f t="shared" si="32"/>
        <v>152.52228488210343</v>
      </c>
      <c r="AU8" s="20">
        <f t="shared" si="23"/>
        <v>1409.363521293332</v>
      </c>
      <c r="AV8">
        <f t="shared" si="33"/>
        <v>17.324607939730274</v>
      </c>
      <c r="AW8">
        <f t="shared" si="34"/>
        <v>14.44015977026582</v>
      </c>
      <c r="AX8">
        <f t="shared" si="35"/>
        <v>2.8844481694644539</v>
      </c>
      <c r="AY8">
        <f t="shared" si="36"/>
        <v>175.98018281902634</v>
      </c>
      <c r="AZ8" s="20">
        <f t="shared" si="24"/>
        <v>1416.7892550470533</v>
      </c>
      <c r="BA8">
        <f t="shared" si="25"/>
        <v>45.806257822484703</v>
      </c>
      <c r="BB8" s="20">
        <f t="shared" si="26"/>
        <v>583.85028184536077</v>
      </c>
      <c r="BC8">
        <f t="shared" si="27"/>
        <v>6.2111801242236021E-3</v>
      </c>
    </row>
    <row r="9" spans="1:56">
      <c r="A9" s="26">
        <v>42</v>
      </c>
      <c r="B9" s="33">
        <f t="shared" si="28"/>
        <v>6</v>
      </c>
      <c r="C9" s="33">
        <f t="shared" si="11"/>
        <v>42</v>
      </c>
      <c r="D9" s="17">
        <v>891.7577707105221</v>
      </c>
      <c r="E9" s="17">
        <v>5152.0166935488714</v>
      </c>
      <c r="F9" s="17">
        <v>427318.30479137861</v>
      </c>
      <c r="G9" s="17">
        <v>18.652302394131976</v>
      </c>
      <c r="H9" s="17">
        <v>1995.0109939644376</v>
      </c>
      <c r="I9" s="17">
        <v>27031.618787983927</v>
      </c>
      <c r="J9" s="17">
        <v>4.6941794486461834</v>
      </c>
      <c r="K9" s="17">
        <v>5536.4666258130683</v>
      </c>
      <c r="L9" s="17">
        <v>32.866441650298469</v>
      </c>
      <c r="M9" s="17">
        <v>135.12217029403649</v>
      </c>
      <c r="N9" s="17">
        <v>136.79525319684311</v>
      </c>
      <c r="O9" s="17">
        <v>26.441815312729577</v>
      </c>
      <c r="P9" s="7">
        <f t="shared" si="12"/>
        <v>0.89175777071052209</v>
      </c>
      <c r="Q9" s="7">
        <f t="shared" si="0"/>
        <v>5.1520166935488714</v>
      </c>
      <c r="R9" s="7">
        <f t="shared" si="1"/>
        <v>427.31830479137864</v>
      </c>
      <c r="S9" s="7">
        <f t="shared" si="2"/>
        <v>1.8652302394131976E-2</v>
      </c>
      <c r="T9" s="34">
        <f t="shared" si="3"/>
        <v>1.9950109939644376</v>
      </c>
      <c r="U9" s="7">
        <f t="shared" si="4"/>
        <v>27.031618787983927</v>
      </c>
      <c r="V9" s="7">
        <f t="shared" si="5"/>
        <v>4.6941794486461833E-3</v>
      </c>
      <c r="W9" s="7">
        <f t="shared" si="6"/>
        <v>5.5364666258130679</v>
      </c>
      <c r="X9" s="7">
        <f t="shared" si="7"/>
        <v>3.2866441650298471E-2</v>
      </c>
      <c r="Y9" s="7">
        <f t="shared" si="8"/>
        <v>0.1351221702940365</v>
      </c>
      <c r="Z9" s="7">
        <f t="shared" si="9"/>
        <v>0.1367952531968431</v>
      </c>
      <c r="AA9" s="7">
        <f t="shared" si="10"/>
        <v>2.6441815312729579E-2</v>
      </c>
      <c r="AB9" s="15">
        <v>300.54328898423785</v>
      </c>
      <c r="AC9" s="34">
        <v>11.900500000000001</v>
      </c>
      <c r="AD9" s="7">
        <v>625.35550000000001</v>
      </c>
      <c r="AE9" s="7">
        <v>8.714500000000001</v>
      </c>
      <c r="AF9" s="18">
        <v>0</v>
      </c>
      <c r="AG9">
        <f t="shared" si="13"/>
        <v>0.12849535601016168</v>
      </c>
      <c r="AH9">
        <f t="shared" si="14"/>
        <v>18.587138094448832</v>
      </c>
      <c r="AI9">
        <f t="shared" si="15"/>
        <v>1.5348531079310411E-3</v>
      </c>
      <c r="AJ9">
        <f t="shared" si="16"/>
        <v>0.22183220837262094</v>
      </c>
      <c r="AK9">
        <f t="shared" si="17"/>
        <v>0.69134574905329738</v>
      </c>
      <c r="AL9">
        <f t="shared" si="18"/>
        <v>0.27627078971123092</v>
      </c>
      <c r="AM9">
        <f t="shared" si="19"/>
        <v>1.1769540429829354E-3</v>
      </c>
      <c r="AN9">
        <f t="shared" si="20"/>
        <v>0.62634210526315792</v>
      </c>
      <c r="AO9">
        <f t="shared" si="21"/>
        <v>17.64049365303244</v>
      </c>
      <c r="AP9">
        <f t="shared" si="22"/>
        <v>0.18143868415573602</v>
      </c>
      <c r="AQ9">
        <f t="shared" si="29"/>
        <v>19.907794004747057</v>
      </c>
      <c r="AR9">
        <f t="shared" si="30"/>
        <v>18.448274442451336</v>
      </c>
      <c r="AS9">
        <f t="shared" si="31"/>
        <v>1.4595195622957213</v>
      </c>
      <c r="AT9" s="7">
        <f t="shared" si="32"/>
        <v>89.04528849566195</v>
      </c>
      <c r="AU9" s="20">
        <f t="shared" si="23"/>
        <v>1503.8388253055959</v>
      </c>
      <c r="AV9">
        <f t="shared" si="33"/>
        <v>19.685961796374436</v>
      </c>
      <c r="AW9">
        <f t="shared" si="34"/>
        <v>17.821932337188176</v>
      </c>
      <c r="AX9">
        <f t="shared" si="35"/>
        <v>1.8640294591862592</v>
      </c>
      <c r="AY9">
        <f t="shared" si="36"/>
        <v>113.72443730495367</v>
      </c>
      <c r="AZ9" s="20">
        <f t="shared" si="24"/>
        <v>1514.319409702671</v>
      </c>
      <c r="BA9">
        <f t="shared" si="25"/>
        <v>21.763355708162859</v>
      </c>
      <c r="BB9" s="20">
        <f t="shared" si="26"/>
        <v>483.40896061945517</v>
      </c>
      <c r="BC9">
        <f t="shared" si="27"/>
        <v>6.2111801242236021E-3</v>
      </c>
    </row>
    <row r="10" spans="1:56">
      <c r="A10" s="26">
        <v>48</v>
      </c>
      <c r="B10" s="33">
        <f t="shared" si="28"/>
        <v>6</v>
      </c>
      <c r="C10" s="33">
        <f t="shared" si="11"/>
        <v>48</v>
      </c>
      <c r="D10" s="17">
        <v>964.24893362926343</v>
      </c>
      <c r="E10" s="17">
        <v>4783.1410388054619</v>
      </c>
      <c r="F10" s="17">
        <v>459573.69534252066</v>
      </c>
      <c r="G10" s="17">
        <v>22.172692514704529</v>
      </c>
      <c r="H10" s="17">
        <v>1589.2524573775024</v>
      </c>
      <c r="I10" s="17">
        <v>26745.533711674798</v>
      </c>
      <c r="J10" s="17">
        <v>4.1532929945845058</v>
      </c>
      <c r="K10" s="17">
        <v>5490.0384560095863</v>
      </c>
      <c r="L10" s="17">
        <v>16.53598617835187</v>
      </c>
      <c r="M10" s="17">
        <v>140.09603219074901</v>
      </c>
      <c r="N10" s="17">
        <v>126.60784368434655</v>
      </c>
      <c r="O10" s="17">
        <v>34.191587032994853</v>
      </c>
      <c r="P10" s="7">
        <f t="shared" si="12"/>
        <v>0.96424893362926345</v>
      </c>
      <c r="Q10" s="7">
        <f t="shared" si="0"/>
        <v>4.7831410388054616</v>
      </c>
      <c r="R10" s="7">
        <f t="shared" si="1"/>
        <v>459.57369534252064</v>
      </c>
      <c r="S10" s="7">
        <f t="shared" si="2"/>
        <v>2.217269251470453E-2</v>
      </c>
      <c r="T10" s="34">
        <f t="shared" si="3"/>
        <v>1.5892524573775024</v>
      </c>
      <c r="U10" s="7">
        <f t="shared" si="4"/>
        <v>26.745533711674799</v>
      </c>
      <c r="V10" s="7">
        <f t="shared" si="5"/>
        <v>4.1532929945845062E-3</v>
      </c>
      <c r="W10" s="7">
        <f t="shared" si="6"/>
        <v>5.4900384560095867</v>
      </c>
      <c r="X10" s="7">
        <f t="shared" si="7"/>
        <v>1.6535986178351871E-2</v>
      </c>
      <c r="Y10" s="7">
        <f t="shared" si="8"/>
        <v>0.14009603219074901</v>
      </c>
      <c r="Z10" s="7">
        <f t="shared" si="9"/>
        <v>0.12660784368434655</v>
      </c>
      <c r="AA10" s="7">
        <f t="shared" si="10"/>
        <v>3.4191587032994852E-2</v>
      </c>
      <c r="AB10" s="15">
        <v>294.76592872127685</v>
      </c>
      <c r="AC10" s="34">
        <v>17.36</v>
      </c>
      <c r="AD10" s="7">
        <v>680.21150000000011</v>
      </c>
      <c r="AE10" s="7">
        <v>7.9774999999999991</v>
      </c>
      <c r="AF10" s="18">
        <v>0</v>
      </c>
      <c r="AG10">
        <f t="shared" si="13"/>
        <v>0.13894076853447598</v>
      </c>
      <c r="AH10">
        <f t="shared" si="14"/>
        <v>19.990156387234478</v>
      </c>
      <c r="AI10">
        <f t="shared" si="15"/>
        <v>1.8245375449252854E-3</v>
      </c>
      <c r="AJ10">
        <f t="shared" si="16"/>
        <v>0.17671450600935906</v>
      </c>
      <c r="AK10">
        <f t="shared" si="17"/>
        <v>0.68402899518349869</v>
      </c>
      <c r="AL10">
        <f t="shared" si="18"/>
        <v>0.27395401477093745</v>
      </c>
      <c r="AM10">
        <f t="shared" si="19"/>
        <v>5.9215706994993273E-4</v>
      </c>
      <c r="AN10">
        <f t="shared" si="20"/>
        <v>0.91368421052631577</v>
      </c>
      <c r="AO10">
        <f t="shared" si="21"/>
        <v>19.187912552891397</v>
      </c>
      <c r="AP10">
        <f t="shared" si="22"/>
        <v>0.16609410784926085</v>
      </c>
      <c r="AQ10">
        <f t="shared" si="29"/>
        <v>21.266211366347623</v>
      </c>
      <c r="AR10">
        <f t="shared" si="30"/>
        <v>20.267690871266975</v>
      </c>
      <c r="AS10">
        <f t="shared" si="31"/>
        <v>0.99852049508064766</v>
      </c>
      <c r="AT10" s="7">
        <f t="shared" si="32"/>
        <v>60.919735404870309</v>
      </c>
      <c r="AU10" s="20">
        <f t="shared" si="23"/>
        <v>1560.7243315007602</v>
      </c>
      <c r="AV10">
        <f t="shared" si="33"/>
        <v>21.089496860338265</v>
      </c>
      <c r="AW10">
        <f t="shared" si="34"/>
        <v>19.354006660740659</v>
      </c>
      <c r="AX10">
        <f t="shared" si="35"/>
        <v>1.7354901995976064</v>
      </c>
      <c r="AY10">
        <f t="shared" si="36"/>
        <v>105.88225707744996</v>
      </c>
      <c r="AZ10" s="20">
        <f t="shared" si="24"/>
        <v>1586.4325519600598</v>
      </c>
      <c r="BA10">
        <f t="shared" si="25"/>
        <v>18.443585751547424</v>
      </c>
      <c r="BB10" s="20">
        <f t="shared" si="26"/>
        <v>465.09094236908641</v>
      </c>
      <c r="BC10">
        <f t="shared" si="27"/>
        <v>6.2111801242236021E-3</v>
      </c>
    </row>
    <row r="11" spans="1:56">
      <c r="A11" s="26">
        <v>54</v>
      </c>
      <c r="B11" s="33">
        <f t="shared" si="28"/>
        <v>6</v>
      </c>
      <c r="C11" s="33">
        <f t="shared" si="11"/>
        <v>54</v>
      </c>
      <c r="D11" s="17">
        <v>988.7411945997211</v>
      </c>
      <c r="E11" s="17">
        <v>4432.3444439968753</v>
      </c>
      <c r="F11" s="17">
        <v>457734.25821470266</v>
      </c>
      <c r="G11" s="17">
        <v>13.25740249929353</v>
      </c>
      <c r="H11" s="17">
        <v>1781.2120264872865</v>
      </c>
      <c r="I11" s="17">
        <v>25558.3536968066</v>
      </c>
      <c r="J11" s="17">
        <v>3.8467147974205078</v>
      </c>
      <c r="K11" s="17">
        <v>4969.8297786539597</v>
      </c>
      <c r="L11" s="17">
        <v>10.878321266456275</v>
      </c>
      <c r="M11" s="17">
        <v>136.21271601450832</v>
      </c>
      <c r="N11" s="17">
        <v>121.42290560263493</v>
      </c>
      <c r="O11" s="17">
        <v>31.609562736886801</v>
      </c>
      <c r="P11" s="7">
        <f t="shared" si="12"/>
        <v>0.9887411945997211</v>
      </c>
      <c r="Q11" s="7">
        <f t="shared" si="0"/>
        <v>4.4323444439968753</v>
      </c>
      <c r="R11" s="7">
        <f t="shared" si="1"/>
        <v>457.73425821470266</v>
      </c>
      <c r="S11" s="7">
        <f t="shared" si="2"/>
        <v>1.325740249929353E-2</v>
      </c>
      <c r="T11" s="34">
        <f t="shared" si="3"/>
        <v>1.7812120264872866</v>
      </c>
      <c r="U11" s="7">
        <f t="shared" si="4"/>
        <v>25.558353696806599</v>
      </c>
      <c r="V11" s="7">
        <f t="shared" si="5"/>
        <v>3.8467147974205079E-3</v>
      </c>
      <c r="W11" s="7">
        <f t="shared" si="6"/>
        <v>4.9698297786539598</v>
      </c>
      <c r="X11" s="7">
        <f t="shared" si="7"/>
        <v>1.0878321266456275E-2</v>
      </c>
      <c r="Y11" s="7">
        <f t="shared" si="8"/>
        <v>0.13621271601450832</v>
      </c>
      <c r="Z11" s="7">
        <f t="shared" si="9"/>
        <v>0.12142290560263493</v>
      </c>
      <c r="AA11" s="7">
        <f t="shared" si="10"/>
        <v>3.1609562736886802E-2</v>
      </c>
      <c r="AB11" s="15">
        <v>299.75583767245325</v>
      </c>
      <c r="AC11" s="34">
        <v>21.126000000000001</v>
      </c>
      <c r="AD11" s="7">
        <v>684.14249999999993</v>
      </c>
      <c r="AE11" s="7">
        <v>6.9029999999999987</v>
      </c>
      <c r="AF11" s="18">
        <v>0</v>
      </c>
      <c r="AG11">
        <f t="shared" si="13"/>
        <v>0.1424699127665304</v>
      </c>
      <c r="AH11">
        <f t="shared" si="14"/>
        <v>19.910146072844832</v>
      </c>
      <c r="AI11">
        <f t="shared" si="15"/>
        <v>1.0909197695365999E-3</v>
      </c>
      <c r="AJ11">
        <f t="shared" si="16"/>
        <v>0.19805915787479092</v>
      </c>
      <c r="AK11">
        <f t="shared" si="17"/>
        <v>0.65366633495669046</v>
      </c>
      <c r="AL11">
        <f t="shared" si="18"/>
        <v>0.24799549793682435</v>
      </c>
      <c r="AM11">
        <f t="shared" si="19"/>
        <v>3.8955492449261502E-4</v>
      </c>
      <c r="AN11">
        <f t="shared" si="20"/>
        <v>1.1118947368421053</v>
      </c>
      <c r="AO11">
        <f t="shared" si="21"/>
        <v>19.298801128349783</v>
      </c>
      <c r="AP11">
        <f t="shared" si="22"/>
        <v>0.14372267332916924</v>
      </c>
      <c r="AQ11">
        <f t="shared" si="29"/>
        <v>21.153817451073696</v>
      </c>
      <c r="AR11">
        <f t="shared" si="30"/>
        <v>20.554418538521059</v>
      </c>
      <c r="AS11">
        <f t="shared" si="31"/>
        <v>0.59939891255263689</v>
      </c>
      <c r="AT11" s="7">
        <f t="shared" si="32"/>
        <v>36.569327654836378</v>
      </c>
      <c r="AU11" s="20">
        <f t="shared" si="23"/>
        <v>1544.2786323054538</v>
      </c>
      <c r="AV11">
        <f t="shared" si="33"/>
        <v>20.955758293198905</v>
      </c>
      <c r="AW11">
        <f t="shared" si="34"/>
        <v>19.442523801678952</v>
      </c>
      <c r="AX11">
        <f t="shared" si="35"/>
        <v>1.5132344915199525</v>
      </c>
      <c r="AY11">
        <f t="shared" si="36"/>
        <v>92.322436327632303</v>
      </c>
      <c r="AZ11" s="20">
        <f t="shared" si="24"/>
        <v>1576.8314370526109</v>
      </c>
      <c r="BA11">
        <f t="shared" si="25"/>
        <v>14.054820273941159</v>
      </c>
      <c r="BB11" s="20">
        <f t="shared" si="26"/>
        <v>449.00949911184966</v>
      </c>
      <c r="BC11">
        <f t="shared" si="27"/>
        <v>6.2111801242236021E-3</v>
      </c>
    </row>
    <row r="12" spans="1:56">
      <c r="A12" s="26">
        <v>78</v>
      </c>
      <c r="B12" s="33">
        <f t="shared" si="28"/>
        <v>24</v>
      </c>
      <c r="C12" s="33">
        <f t="shared" si="11"/>
        <v>78</v>
      </c>
      <c r="D12" s="17">
        <v>873.06917413318399</v>
      </c>
      <c r="E12" s="17">
        <v>3269.314110195327</v>
      </c>
      <c r="F12" s="17">
        <v>372796.32910588908</v>
      </c>
      <c r="G12" s="17">
        <v>34.265879083798616</v>
      </c>
      <c r="H12" s="17">
        <v>2698.016511135947</v>
      </c>
      <c r="I12" s="17">
        <v>18227.264449956638</v>
      </c>
      <c r="J12" s="17">
        <v>5.110738492403021</v>
      </c>
      <c r="K12" s="17">
        <v>2606.4680799623516</v>
      </c>
      <c r="L12" s="17">
        <v>8.6537771471077249</v>
      </c>
      <c r="M12" s="17">
        <v>99.42290560863151</v>
      </c>
      <c r="N12" s="17">
        <v>73.913578593278501</v>
      </c>
      <c r="O12" s="17">
        <v>12.987124363917161</v>
      </c>
      <c r="P12" s="7">
        <f t="shared" si="12"/>
        <v>0.87306917413318397</v>
      </c>
      <c r="Q12" s="7">
        <f t="shared" si="0"/>
        <v>3.2693141101953271</v>
      </c>
      <c r="R12" s="7">
        <f t="shared" si="1"/>
        <v>372.79632910588907</v>
      </c>
      <c r="S12" s="7">
        <f t="shared" si="2"/>
        <v>3.4265879083798613E-2</v>
      </c>
      <c r="T12" s="34">
        <f t="shared" si="3"/>
        <v>2.6980165111359469</v>
      </c>
      <c r="U12" s="7">
        <f t="shared" si="4"/>
        <v>18.227264449956639</v>
      </c>
      <c r="V12" s="7">
        <f t="shared" si="5"/>
        <v>5.1107384924030212E-3</v>
      </c>
      <c r="W12" s="7">
        <f t="shared" si="6"/>
        <v>2.6064680799623514</v>
      </c>
      <c r="X12" s="7">
        <f t="shared" si="7"/>
        <v>8.653777147107725E-3</v>
      </c>
      <c r="Y12" s="7">
        <f t="shared" si="8"/>
        <v>9.9422905608631512E-2</v>
      </c>
      <c r="Z12" s="7">
        <f t="shared" si="9"/>
        <v>7.3913578593278503E-2</v>
      </c>
      <c r="AA12" s="7">
        <f t="shared" si="10"/>
        <v>1.2987124363917161E-2</v>
      </c>
      <c r="AB12" s="15">
        <v>337.61648707860536</v>
      </c>
      <c r="AC12" s="34">
        <v>15.833500000000001</v>
      </c>
      <c r="AD12" s="7">
        <v>539.60199999999998</v>
      </c>
      <c r="AE12" s="7">
        <v>5.4085000000000001</v>
      </c>
      <c r="AF12" s="18">
        <v>0</v>
      </c>
      <c r="AG12">
        <f t="shared" si="13"/>
        <v>0.12580247465896022</v>
      </c>
      <c r="AH12">
        <f t="shared" si="14"/>
        <v>16.215586302996481</v>
      </c>
      <c r="AI12">
        <f t="shared" si="15"/>
        <v>2.8196567853362364E-3</v>
      </c>
      <c r="AJ12">
        <f t="shared" si="16"/>
        <v>0.30000183593060936</v>
      </c>
      <c r="AK12">
        <f t="shared" si="17"/>
        <v>0.46617044629045112</v>
      </c>
      <c r="AL12">
        <f t="shared" si="18"/>
        <v>0.13006327744323112</v>
      </c>
      <c r="AM12">
        <f t="shared" si="19"/>
        <v>3.0989354152579138E-4</v>
      </c>
      <c r="AN12">
        <f t="shared" si="20"/>
        <v>0.83334210526315788</v>
      </c>
      <c r="AO12">
        <f t="shared" si="21"/>
        <v>15.221495063469673</v>
      </c>
      <c r="AP12">
        <f t="shared" si="22"/>
        <v>0.11260670414324381</v>
      </c>
      <c r="AQ12">
        <f t="shared" si="29"/>
        <v>17.240753887646598</v>
      </c>
      <c r="AR12">
        <f t="shared" si="30"/>
        <v>16.167443872876074</v>
      </c>
      <c r="AS12">
        <f t="shared" si="31"/>
        <v>1.0733100147705237</v>
      </c>
      <c r="AT12" s="7">
        <f t="shared" si="32"/>
        <v>65.482644001149652</v>
      </c>
      <c r="AU12" s="20">
        <f t="shared" si="23"/>
        <v>1364.6479465143166</v>
      </c>
      <c r="AV12">
        <f t="shared" si="33"/>
        <v>16.94075205171599</v>
      </c>
      <c r="AW12">
        <f t="shared" si="34"/>
        <v>15.334101767612918</v>
      </c>
      <c r="AX12">
        <f t="shared" si="35"/>
        <v>1.6066502841030719</v>
      </c>
      <c r="AY12">
        <f t="shared" si="36"/>
        <v>98.021733833128408</v>
      </c>
      <c r="AZ12" s="20">
        <f t="shared" si="24"/>
        <v>1378.4640854881011</v>
      </c>
      <c r="BA12">
        <f t="shared" si="25"/>
        <v>22.854157596721318</v>
      </c>
      <c r="BB12" s="20">
        <f t="shared" si="26"/>
        <v>488.91991397893349</v>
      </c>
      <c r="BC12">
        <f t="shared" si="27"/>
        <v>2.4844720496894408E-2</v>
      </c>
    </row>
    <row r="13" spans="1:56">
      <c r="A13" s="26">
        <v>102</v>
      </c>
      <c r="B13" s="33">
        <f t="shared" si="28"/>
        <v>24</v>
      </c>
      <c r="C13" s="33">
        <f t="shared" si="11"/>
        <v>102</v>
      </c>
      <c r="D13" s="17">
        <v>714.02376891681888</v>
      </c>
      <c r="E13" s="17">
        <v>2586.5453751627419</v>
      </c>
      <c r="F13" s="17">
        <v>311526.77091640269</v>
      </c>
      <c r="G13" s="17">
        <v>12.343002042350383</v>
      </c>
      <c r="H13" s="17">
        <v>4078.499563726331</v>
      </c>
      <c r="I13" s="17">
        <v>14311.642450231277</v>
      </c>
      <c r="J13" s="17">
        <v>2.5472006608938762</v>
      </c>
      <c r="K13" s="17">
        <v>1288.5434726847252</v>
      </c>
      <c r="L13" s="17">
        <v>17.760942817566303</v>
      </c>
      <c r="M13" s="17">
        <v>78.578108962821076</v>
      </c>
      <c r="N13" s="17">
        <v>40.868537715937784</v>
      </c>
      <c r="O13" s="17">
        <v>6.6230429290001052</v>
      </c>
      <c r="P13" s="7">
        <f t="shared" si="12"/>
        <v>0.71402376891681885</v>
      </c>
      <c r="Q13" s="7">
        <f t="shared" si="0"/>
        <v>2.5865453751627419</v>
      </c>
      <c r="R13" s="7">
        <f t="shared" si="1"/>
        <v>311.52677091640271</v>
      </c>
      <c r="S13" s="7">
        <f t="shared" si="2"/>
        <v>1.2343002042350382E-2</v>
      </c>
      <c r="T13" s="34">
        <f t="shared" si="3"/>
        <v>4.0784995637263313</v>
      </c>
      <c r="U13" s="7">
        <f t="shared" si="4"/>
        <v>14.311642450231277</v>
      </c>
      <c r="V13" s="7">
        <f t="shared" si="5"/>
        <v>2.5472006608938764E-3</v>
      </c>
      <c r="W13" s="7">
        <f t="shared" si="6"/>
        <v>1.2885434726847251</v>
      </c>
      <c r="X13" s="7">
        <f t="shared" si="7"/>
        <v>1.7760942817566301E-2</v>
      </c>
      <c r="Y13" s="7">
        <f t="shared" si="8"/>
        <v>7.857810896282108E-2</v>
      </c>
      <c r="Z13" s="7">
        <f t="shared" si="9"/>
        <v>4.0868537715937785E-2</v>
      </c>
      <c r="AA13" s="7">
        <f t="shared" si="10"/>
        <v>6.6230429290001051E-3</v>
      </c>
      <c r="AB13" s="15">
        <v>387.08710402258521</v>
      </c>
      <c r="AC13" s="34">
        <v>32.21</v>
      </c>
      <c r="AD13" s="7">
        <v>421.75099999999998</v>
      </c>
      <c r="AE13" s="7">
        <v>4.7424999999999997</v>
      </c>
      <c r="AF13" s="18">
        <v>0</v>
      </c>
      <c r="AG13">
        <f t="shared" si="13"/>
        <v>0.10288526929637158</v>
      </c>
      <c r="AH13">
        <f t="shared" si="14"/>
        <v>13.550533750169757</v>
      </c>
      <c r="AI13">
        <f t="shared" si="15"/>
        <v>1.01567595493523E-3</v>
      </c>
      <c r="AJ13">
        <f t="shared" si="16"/>
        <v>0.45350254600366913</v>
      </c>
      <c r="AK13">
        <f t="shared" si="17"/>
        <v>0.36602666113123472</v>
      </c>
      <c r="AL13">
        <f t="shared" si="18"/>
        <v>6.4298576481273712E-2</v>
      </c>
      <c r="AM13">
        <f t="shared" si="19"/>
        <v>6.3602301942941098E-4</v>
      </c>
      <c r="AN13">
        <f t="shared" si="20"/>
        <v>1.6952631578947368</v>
      </c>
      <c r="AO13">
        <f t="shared" si="21"/>
        <v>11.897066290550068</v>
      </c>
      <c r="AP13">
        <f t="shared" si="22"/>
        <v>9.8740370601707261E-2</v>
      </c>
      <c r="AQ13">
        <f t="shared" si="29"/>
        <v>14.538898502056673</v>
      </c>
      <c r="AR13">
        <f t="shared" si="30"/>
        <v>13.691069819046511</v>
      </c>
      <c r="AS13">
        <f t="shared" si="31"/>
        <v>0.84782868301016201</v>
      </c>
      <c r="AT13" s="7">
        <f t="shared" si="32"/>
        <v>51.726027950449982</v>
      </c>
      <c r="AU13" s="20">
        <f t="shared" si="23"/>
        <v>1232.1813783552886</v>
      </c>
      <c r="AV13">
        <f t="shared" si="33"/>
        <v>14.085395956053004</v>
      </c>
      <c r="AW13">
        <f t="shared" si="34"/>
        <v>11.995806661151775</v>
      </c>
      <c r="AX13">
        <f t="shared" si="35"/>
        <v>2.0895892949012289</v>
      </c>
      <c r="AY13">
        <f t="shared" si="36"/>
        <v>127.48584288192397</v>
      </c>
      <c r="AZ13" s="20">
        <f t="shared" si="24"/>
        <v>1271.5240768327674</v>
      </c>
      <c r="BA13">
        <f t="shared" si="25"/>
        <v>38.013216896656644</v>
      </c>
      <c r="BB13" s="20">
        <f t="shared" si="26"/>
        <v>576.25952281302136</v>
      </c>
      <c r="BC13">
        <f t="shared" si="27"/>
        <v>2.4844720496894408E-2</v>
      </c>
    </row>
    <row r="14" spans="1:56">
      <c r="A14" s="26">
        <v>126</v>
      </c>
      <c r="B14" s="33">
        <f t="shared" si="28"/>
        <v>24</v>
      </c>
      <c r="C14" s="33">
        <f t="shared" si="11"/>
        <v>126</v>
      </c>
      <c r="D14" s="17">
        <v>705.43887921325768</v>
      </c>
      <c r="E14" s="17">
        <v>2391.9332333639409</v>
      </c>
      <c r="F14" s="17">
        <v>264347.73061681428</v>
      </c>
      <c r="G14" s="17">
        <v>9.568846422117133</v>
      </c>
      <c r="H14" s="17">
        <v>5398.1503885675502</v>
      </c>
      <c r="I14" s="17">
        <v>11390.101681929405</v>
      </c>
      <c r="J14" s="17">
        <v>2.5687571539893703</v>
      </c>
      <c r="K14" s="17">
        <v>1012.3949458891416</v>
      </c>
      <c r="L14" s="17">
        <v>45.391977965913604</v>
      </c>
      <c r="M14" s="17">
        <v>62.513157697379349</v>
      </c>
      <c r="N14" s="17">
        <v>28.757818349440825</v>
      </c>
      <c r="O14" s="17">
        <v>4.3441112573448075</v>
      </c>
      <c r="P14" s="7">
        <f t="shared" si="12"/>
        <v>0.70543887921325765</v>
      </c>
      <c r="Q14" s="7">
        <f t="shared" si="0"/>
        <v>2.3919332333639409</v>
      </c>
      <c r="R14" s="7">
        <f t="shared" si="1"/>
        <v>264.34773061681426</v>
      </c>
      <c r="S14" s="7">
        <f t="shared" si="2"/>
        <v>9.5688464221171336E-3</v>
      </c>
      <c r="T14" s="34">
        <f t="shared" si="3"/>
        <v>5.3981503885675499</v>
      </c>
      <c r="U14" s="7">
        <f t="shared" si="4"/>
        <v>11.390101681929405</v>
      </c>
      <c r="V14" s="7">
        <f t="shared" si="5"/>
        <v>2.5687571539893704E-3</v>
      </c>
      <c r="W14" s="7">
        <f t="shared" si="6"/>
        <v>1.0123949458891415</v>
      </c>
      <c r="X14" s="7">
        <f t="shared" si="7"/>
        <v>4.5391977965913606E-2</v>
      </c>
      <c r="Y14" s="7">
        <f t="shared" si="8"/>
        <v>6.2513157697379348E-2</v>
      </c>
      <c r="Z14" s="7">
        <f t="shared" si="9"/>
        <v>2.8757818349440824E-2</v>
      </c>
      <c r="AA14" s="7">
        <f t="shared" si="10"/>
        <v>4.3441112573448072E-3</v>
      </c>
      <c r="AB14" s="15">
        <v>434.20248478207867</v>
      </c>
      <c r="AC14" s="34">
        <v>32.295000000000002</v>
      </c>
      <c r="AD14" s="7">
        <v>317.00299999999999</v>
      </c>
      <c r="AE14" s="7">
        <v>4.3320000000000007</v>
      </c>
      <c r="AF14" s="18">
        <v>0</v>
      </c>
      <c r="AG14">
        <f t="shared" si="13"/>
        <v>0.10164825348894202</v>
      </c>
      <c r="AH14">
        <f t="shared" si="14"/>
        <v>11.498378887203753</v>
      </c>
      <c r="AI14">
        <f t="shared" si="15"/>
        <v>7.873973603881616E-4</v>
      </c>
      <c r="AJ14">
        <f t="shared" si="16"/>
        <v>0.6002391091809729</v>
      </c>
      <c r="AK14">
        <f t="shared" si="17"/>
        <v>0.29130694838694127</v>
      </c>
      <c r="AL14">
        <f t="shared" si="18"/>
        <v>5.0518709874707662E-2</v>
      </c>
      <c r="AM14">
        <f t="shared" si="19"/>
        <v>1.6254960775618122E-3</v>
      </c>
      <c r="AN14">
        <f t="shared" si="20"/>
        <v>1.6997368421052632</v>
      </c>
      <c r="AO14">
        <f t="shared" si="21"/>
        <v>8.942256699576868</v>
      </c>
      <c r="AP14">
        <f t="shared" si="22"/>
        <v>9.0193628981886334E-2</v>
      </c>
      <c r="AQ14">
        <f t="shared" si="29"/>
        <v>12.544504801573268</v>
      </c>
      <c r="AR14">
        <f t="shared" si="30"/>
        <v>10.732187170664018</v>
      </c>
      <c r="AS14">
        <f t="shared" si="31"/>
        <v>1.8123176309092504</v>
      </c>
      <c r="AT14" s="7">
        <f t="shared" si="32"/>
        <v>110.56949866177337</v>
      </c>
      <c r="AU14" s="20">
        <f t="shared" si="23"/>
        <v>1183.8008778584758</v>
      </c>
      <c r="AV14">
        <f t="shared" si="33"/>
        <v>11.944265692392294</v>
      </c>
      <c r="AW14">
        <f t="shared" si="34"/>
        <v>9.0324503285587543</v>
      </c>
      <c r="AX14">
        <f t="shared" si="35"/>
        <v>2.91181536383354</v>
      </c>
      <c r="AY14">
        <f t="shared" si="36"/>
        <v>177.64985534748428</v>
      </c>
      <c r="AZ14" s="20">
        <f t="shared" si="24"/>
        <v>1213.0899003111608</v>
      </c>
      <c r="BA14">
        <f t="shared" si="25"/>
        <v>58.765249093542081</v>
      </c>
      <c r="BB14" s="20">
        <f t="shared" si="26"/>
        <v>690.50441878788888</v>
      </c>
      <c r="BC14">
        <f t="shared" si="27"/>
        <v>2.4844720496894408E-2</v>
      </c>
    </row>
    <row r="15" spans="1:56">
      <c r="A15" s="26">
        <v>150</v>
      </c>
      <c r="B15" s="33">
        <f t="shared" si="28"/>
        <v>24</v>
      </c>
      <c r="C15" s="33">
        <f t="shared" si="11"/>
        <v>150</v>
      </c>
      <c r="D15" s="17">
        <v>588.71300419592626</v>
      </c>
      <c r="E15" s="17">
        <v>1906.4666561790843</v>
      </c>
      <c r="F15" s="17">
        <v>212190.02966959446</v>
      </c>
      <c r="G15" s="17">
        <v>8.3315302546433365</v>
      </c>
      <c r="H15" s="17">
        <v>5979.9337983052455</v>
      </c>
      <c r="I15" s="17">
        <v>8729.6421805393402</v>
      </c>
      <c r="J15" s="17">
        <v>1.9202456099561711</v>
      </c>
      <c r="K15" s="17">
        <v>692.41781460414256</v>
      </c>
      <c r="L15" s="17">
        <v>41.266568875076267</v>
      </c>
      <c r="M15" s="17">
        <v>47.621607463223704</v>
      </c>
      <c r="N15" s="17">
        <v>18.940874654242606</v>
      </c>
      <c r="O15" s="17">
        <v>2.913408690712429</v>
      </c>
      <c r="P15" s="7">
        <f t="shared" si="12"/>
        <v>0.58871300419592631</v>
      </c>
      <c r="Q15" s="7">
        <f t="shared" si="0"/>
        <v>1.9064666561790844</v>
      </c>
      <c r="R15" s="7">
        <f t="shared" si="1"/>
        <v>212.19002966959445</v>
      </c>
      <c r="S15" s="7">
        <f t="shared" si="2"/>
        <v>8.3315302546433361E-3</v>
      </c>
      <c r="T15" s="34">
        <f t="shared" si="3"/>
        <v>5.9799337983052459</v>
      </c>
      <c r="U15" s="7">
        <f t="shared" si="4"/>
        <v>8.72964218053934</v>
      </c>
      <c r="V15" s="7">
        <f t="shared" si="5"/>
        <v>1.9202456099561712E-3</v>
      </c>
      <c r="W15" s="7">
        <f t="shared" si="6"/>
        <v>0.69241781460414253</v>
      </c>
      <c r="X15" s="7">
        <f t="shared" si="7"/>
        <v>4.1266568875076265E-2</v>
      </c>
      <c r="Y15" s="7">
        <f t="shared" si="8"/>
        <v>4.7621607463223706E-2</v>
      </c>
      <c r="Z15" s="7">
        <f t="shared" si="9"/>
        <v>1.8940874654242604E-2</v>
      </c>
      <c r="AA15" s="7">
        <f t="shared" si="10"/>
        <v>2.9134086907124292E-3</v>
      </c>
      <c r="AB15" s="15">
        <v>454.27462436869081</v>
      </c>
      <c r="AC15" s="34">
        <v>33.643000000000001</v>
      </c>
      <c r="AD15" s="7">
        <v>217.47649999999999</v>
      </c>
      <c r="AE15" s="7">
        <v>3.5319999999999996</v>
      </c>
      <c r="AF15" s="18">
        <v>0</v>
      </c>
      <c r="AG15">
        <f t="shared" si="13"/>
        <v>8.4828963140623381E-2</v>
      </c>
      <c r="AH15">
        <f t="shared" si="14"/>
        <v>9.2296663623138091</v>
      </c>
      <c r="AI15">
        <f t="shared" si="15"/>
        <v>6.8558158853267528E-4</v>
      </c>
      <c r="AJ15">
        <f t="shared" si="16"/>
        <v>0.66492962916663223</v>
      </c>
      <c r="AK15">
        <f t="shared" si="17"/>
        <v>0.2232645058961468</v>
      </c>
      <c r="AL15">
        <f t="shared" si="18"/>
        <v>3.4551787155895339E-2</v>
      </c>
      <c r="AM15">
        <f t="shared" si="19"/>
        <v>1.4777643285613703E-3</v>
      </c>
      <c r="AN15">
        <f t="shared" si="20"/>
        <v>1.7706842105263159</v>
      </c>
      <c r="AO15">
        <f t="shared" si="21"/>
        <v>6.1347390691114239</v>
      </c>
      <c r="AP15">
        <f t="shared" si="22"/>
        <v>7.3537372475536114E-2</v>
      </c>
      <c r="AQ15">
        <f t="shared" si="29"/>
        <v>10.2394045935902</v>
      </c>
      <c r="AR15">
        <f t="shared" si="30"/>
        <v>7.9789606521132752</v>
      </c>
      <c r="AS15">
        <f t="shared" si="31"/>
        <v>2.2604439414769244</v>
      </c>
      <c r="AT15" s="7">
        <f t="shared" si="32"/>
        <v>137.90968486950715</v>
      </c>
      <c r="AU15" s="20">
        <f t="shared" si="23"/>
        <v>1077.0440065971641</v>
      </c>
      <c r="AV15">
        <f t="shared" si="33"/>
        <v>9.5744749644235672</v>
      </c>
      <c r="AW15">
        <f t="shared" si="34"/>
        <v>6.2082764415869596</v>
      </c>
      <c r="AX15">
        <f t="shared" si="35"/>
        <v>3.3661985228366076</v>
      </c>
      <c r="AY15">
        <f t="shared" si="36"/>
        <v>205.37177187826143</v>
      </c>
      <c r="AZ15" s="20">
        <f t="shared" si="24"/>
        <v>1104.811763671195</v>
      </c>
      <c r="BA15">
        <f t="shared" si="25"/>
        <v>71.152378470722837</v>
      </c>
      <c r="BB15" s="20">
        <f t="shared" si="26"/>
        <v>746.29761247232329</v>
      </c>
      <c r="BC15">
        <f t="shared" si="27"/>
        <v>2.4844720496894408E-2</v>
      </c>
    </row>
    <row r="16" spans="1:56">
      <c r="A16" s="26">
        <v>156</v>
      </c>
      <c r="B16" s="33">
        <f t="shared" si="28"/>
        <v>6</v>
      </c>
      <c r="C16" s="33">
        <f t="shared" si="11"/>
        <v>156</v>
      </c>
      <c r="D16" s="17">
        <v>528.31769090398188</v>
      </c>
      <c r="E16" s="17">
        <v>1689.3429218932838</v>
      </c>
      <c r="F16" s="17">
        <v>188024.93820702462</v>
      </c>
      <c r="G16" s="17">
        <v>8.1844272385708958</v>
      </c>
      <c r="H16" s="17">
        <v>5593.8833423826163</v>
      </c>
      <c r="I16" s="17">
        <v>7535.629523094829</v>
      </c>
      <c r="J16" s="17">
        <v>1.6417675640024165</v>
      </c>
      <c r="K16" s="17">
        <v>600.61945848429514</v>
      </c>
      <c r="L16" s="17">
        <v>36.898415082996138</v>
      </c>
      <c r="M16" s="17">
        <v>41.185420312388736</v>
      </c>
      <c r="N16" s="17">
        <v>15.965767959197043</v>
      </c>
      <c r="O16" s="17">
        <v>2.4296075086364119</v>
      </c>
      <c r="P16" s="7">
        <f t="shared" si="12"/>
        <v>0.52831769090398184</v>
      </c>
      <c r="Q16" s="7">
        <f t="shared" si="0"/>
        <v>1.6893429218932838</v>
      </c>
      <c r="R16" s="7">
        <f t="shared" si="1"/>
        <v>188.02493820702463</v>
      </c>
      <c r="S16" s="7">
        <f t="shared" si="2"/>
        <v>8.184427238570895E-3</v>
      </c>
      <c r="T16" s="34">
        <f t="shared" si="3"/>
        <v>5.5938833423826164</v>
      </c>
      <c r="U16" s="7">
        <f t="shared" si="4"/>
        <v>7.5356295230948289</v>
      </c>
      <c r="V16" s="7">
        <f t="shared" si="5"/>
        <v>1.6417675640024165E-3</v>
      </c>
      <c r="W16" s="7">
        <f t="shared" si="6"/>
        <v>0.6006194584842951</v>
      </c>
      <c r="X16" s="7">
        <f t="shared" si="7"/>
        <v>3.6898415082996135E-2</v>
      </c>
      <c r="Y16" s="7">
        <f t="shared" si="8"/>
        <v>4.1185420312388733E-2</v>
      </c>
      <c r="Z16" s="7">
        <f t="shared" si="9"/>
        <v>1.5965767959197043E-2</v>
      </c>
      <c r="AA16" s="7">
        <f t="shared" si="10"/>
        <v>2.4296075086364119E-3</v>
      </c>
      <c r="AB16" s="15">
        <v>420.66277042684959</v>
      </c>
      <c r="AC16" s="34">
        <v>31.246499999999997</v>
      </c>
      <c r="AD16" s="7">
        <v>183.00049999999999</v>
      </c>
      <c r="AE16" s="7">
        <v>3.0205000000000002</v>
      </c>
      <c r="AF16" s="18">
        <v>0</v>
      </c>
      <c r="AG16">
        <f t="shared" si="13"/>
        <v>7.6126468429968563E-2</v>
      </c>
      <c r="AH16">
        <f t="shared" si="14"/>
        <v>8.1785532060471784</v>
      </c>
      <c r="AI16">
        <f t="shared" si="15"/>
        <v>6.7347683510149317E-4</v>
      </c>
      <c r="AJ16">
        <f t="shared" si="16"/>
        <v>0.62200333681052067</v>
      </c>
      <c r="AK16">
        <f t="shared" si="17"/>
        <v>0.19272709777736136</v>
      </c>
      <c r="AL16">
        <f t="shared" si="18"/>
        <v>2.9971030862489777E-2</v>
      </c>
      <c r="AM16">
        <f t="shared" si="19"/>
        <v>1.321339841826182E-3</v>
      </c>
      <c r="AN16">
        <f t="shared" si="20"/>
        <v>1.6445526315789472</v>
      </c>
      <c r="AO16">
        <f t="shared" si="21"/>
        <v>5.1622143864598016</v>
      </c>
      <c r="AP16">
        <f t="shared" si="22"/>
        <v>6.2887778471788475E-2</v>
      </c>
      <c r="AQ16">
        <f t="shared" si="29"/>
        <v>9.1013759566044463</v>
      </c>
      <c r="AR16">
        <f t="shared" si="30"/>
        <v>6.8696547965105372</v>
      </c>
      <c r="AS16">
        <f t="shared" si="31"/>
        <v>2.2317211600939091</v>
      </c>
      <c r="AT16" s="7">
        <f t="shared" si="32"/>
        <v>136.1573079773294</v>
      </c>
      <c r="AU16" s="20">
        <f t="shared" si="23"/>
        <v>978.16661495362837</v>
      </c>
      <c r="AV16">
        <f t="shared" si="33"/>
        <v>8.4793726197939261</v>
      </c>
      <c r="AW16">
        <f t="shared" si="34"/>
        <v>5.2251021649315899</v>
      </c>
      <c r="AX16">
        <f t="shared" si="35"/>
        <v>3.2542704548623362</v>
      </c>
      <c r="AY16">
        <f t="shared" si="36"/>
        <v>198.54304045115111</v>
      </c>
      <c r="AZ16" s="20">
        <f t="shared" si="24"/>
        <v>1003.6507415217233</v>
      </c>
      <c r="BA16">
        <f t="shared" si="25"/>
        <v>69.345629462313795</v>
      </c>
      <c r="BB16" s="20">
        <f t="shared" si="26"/>
        <v>701.97093277701242</v>
      </c>
      <c r="BC16">
        <f t="shared" si="27"/>
        <v>6.2111801242236021E-3</v>
      </c>
    </row>
    <row r="17" spans="1:55">
      <c r="A17" s="26">
        <v>198</v>
      </c>
      <c r="B17" s="33">
        <f t="shared" si="28"/>
        <v>42</v>
      </c>
      <c r="C17" s="33">
        <f t="shared" si="11"/>
        <v>198</v>
      </c>
      <c r="D17" s="17">
        <v>473.9317635372733</v>
      </c>
      <c r="E17" s="17">
        <v>1365.6976496589257</v>
      </c>
      <c r="F17" s="17">
        <v>159642.81186942742</v>
      </c>
      <c r="G17" s="17">
        <v>9.9216348713801832</v>
      </c>
      <c r="H17" s="17">
        <v>6135.5373405267783</v>
      </c>
      <c r="I17" s="17">
        <v>6255.2815954273656</v>
      </c>
      <c r="J17" s="17">
        <v>1.4582247384491864</v>
      </c>
      <c r="K17" s="17">
        <v>489.55875595788257</v>
      </c>
      <c r="L17" s="17">
        <v>42.020288713811652</v>
      </c>
      <c r="M17" s="17">
        <v>33.577980665708594</v>
      </c>
      <c r="N17" s="17">
        <v>11.736434359964882</v>
      </c>
      <c r="O17" s="17">
        <v>1.5363327423864477</v>
      </c>
      <c r="P17" s="7">
        <f t="shared" si="12"/>
        <v>0.47393176353727329</v>
      </c>
      <c r="Q17" s="7">
        <f t="shared" si="0"/>
        <v>1.3656976496589257</v>
      </c>
      <c r="R17" s="7">
        <f t="shared" si="1"/>
        <v>159.64281186942742</v>
      </c>
      <c r="S17" s="7">
        <f t="shared" si="2"/>
        <v>9.9216348713801836E-3</v>
      </c>
      <c r="T17" s="34">
        <f t="shared" si="3"/>
        <v>6.1355373405267786</v>
      </c>
      <c r="U17" s="7">
        <f t="shared" si="4"/>
        <v>6.2552815954273653</v>
      </c>
      <c r="V17" s="7">
        <f t="shared" si="5"/>
        <v>1.4582247384491865E-3</v>
      </c>
      <c r="W17" s="7">
        <f t="shared" si="6"/>
        <v>0.48955875595788256</v>
      </c>
      <c r="X17" s="7">
        <f t="shared" si="7"/>
        <v>4.2020288713811652E-2</v>
      </c>
      <c r="Y17" s="7">
        <f t="shared" si="8"/>
        <v>3.3577980665708593E-2</v>
      </c>
      <c r="Z17" s="7">
        <f t="shared" si="9"/>
        <v>1.1736434359964881E-2</v>
      </c>
      <c r="AA17" s="7">
        <f t="shared" si="10"/>
        <v>1.5363327423864477E-3</v>
      </c>
      <c r="AB17" s="15">
        <v>439.43699081749685</v>
      </c>
      <c r="AC17" s="34">
        <v>33.256</v>
      </c>
      <c r="AD17" s="7">
        <v>117.04900000000001</v>
      </c>
      <c r="AE17" s="7">
        <v>3.23</v>
      </c>
      <c r="AF17" s="18">
        <v>0</v>
      </c>
      <c r="AG17">
        <f t="shared" si="13"/>
        <v>6.8289879472229573E-2</v>
      </c>
      <c r="AH17">
        <f t="shared" si="14"/>
        <v>6.944010955607979</v>
      </c>
      <c r="AI17">
        <f t="shared" si="15"/>
        <v>8.1642747347296309E-4</v>
      </c>
      <c r="AJ17">
        <f t="shared" si="16"/>
        <v>0.68223172800520149</v>
      </c>
      <c r="AK17">
        <f t="shared" si="17"/>
        <v>0.15998162648151829</v>
      </c>
      <c r="AL17">
        <f t="shared" si="18"/>
        <v>2.4429079638616895E-2</v>
      </c>
      <c r="AM17">
        <f t="shared" si="19"/>
        <v>1.5047551911839445E-3</v>
      </c>
      <c r="AN17">
        <f t="shared" si="20"/>
        <v>1.7503157894736843</v>
      </c>
      <c r="AO17">
        <f t="shared" si="21"/>
        <v>3.3018053596614951</v>
      </c>
      <c r="AP17">
        <f t="shared" si="22"/>
        <v>6.7249635644388919E-2</v>
      </c>
      <c r="AQ17">
        <f t="shared" si="29"/>
        <v>7.8812644518702024</v>
      </c>
      <c r="AR17">
        <f t="shared" si="30"/>
        <v>5.1193707847795684</v>
      </c>
      <c r="AS17">
        <f t="shared" si="31"/>
        <v>2.761893667090634</v>
      </c>
      <c r="AT17" s="7">
        <f t="shared" si="32"/>
        <v>168.50313262919957</v>
      </c>
      <c r="AU17" s="20">
        <f t="shared" si="23"/>
        <v>935.93819331732379</v>
      </c>
      <c r="AV17">
        <f t="shared" si="33"/>
        <v>7.1990327238650007</v>
      </c>
      <c r="AW17">
        <f t="shared" si="34"/>
        <v>3.3690549953058841</v>
      </c>
      <c r="AX17">
        <f t="shared" si="35"/>
        <v>3.8299777285591166</v>
      </c>
      <c r="AY17">
        <f t="shared" si="36"/>
        <v>233.6669412193917</v>
      </c>
      <c r="AZ17" s="20">
        <f t="shared" si="24"/>
        <v>961.66215559448256</v>
      </c>
      <c r="BA17">
        <f t="shared" si="25"/>
        <v>83.734306650809657</v>
      </c>
      <c r="BB17" s="20">
        <f t="shared" si="26"/>
        <v>768.70465037586484</v>
      </c>
      <c r="BC17">
        <f t="shared" si="27"/>
        <v>4.3478260869565216E-2</v>
      </c>
    </row>
    <row r="18" spans="1:55">
      <c r="A18" s="26">
        <v>222</v>
      </c>
      <c r="B18" s="33">
        <f t="shared" si="28"/>
        <v>24</v>
      </c>
      <c r="C18" s="33">
        <f t="shared" si="11"/>
        <v>222</v>
      </c>
      <c r="D18" s="17">
        <v>480.04493760144049</v>
      </c>
      <c r="E18" s="17">
        <v>1445.5456514648429</v>
      </c>
      <c r="F18" s="17">
        <v>156587.41622436338</v>
      </c>
      <c r="G18" s="17">
        <v>9.15852353418604</v>
      </c>
      <c r="H18" s="17">
        <v>5386.580328949759</v>
      </c>
      <c r="I18" s="17">
        <v>6015.6830345286235</v>
      </c>
      <c r="J18" s="17">
        <v>1.6978390387737892</v>
      </c>
      <c r="K18" s="17">
        <v>636.28499848065508</v>
      </c>
      <c r="L18" s="17">
        <v>66.902878586871864</v>
      </c>
      <c r="M18" s="17">
        <v>32.64502739921322</v>
      </c>
      <c r="N18" s="17">
        <v>14.369962421885372</v>
      </c>
      <c r="O18" s="17">
        <v>1.6634569796181637</v>
      </c>
      <c r="P18" s="7">
        <f t="shared" si="12"/>
        <v>0.48004493760144051</v>
      </c>
      <c r="Q18" s="7">
        <f t="shared" si="0"/>
        <v>1.4455456514648428</v>
      </c>
      <c r="R18" s="7">
        <f t="shared" si="1"/>
        <v>156.58741622436338</v>
      </c>
      <c r="S18" s="7">
        <f t="shared" si="2"/>
        <v>9.1585235341860409E-3</v>
      </c>
      <c r="T18" s="34">
        <f t="shared" si="3"/>
        <v>5.3865803289497594</v>
      </c>
      <c r="U18" s="7">
        <f t="shared" si="4"/>
        <v>6.0156830345286236</v>
      </c>
      <c r="V18" s="7">
        <f t="shared" si="5"/>
        <v>1.6978390387737891E-3</v>
      </c>
      <c r="W18" s="7">
        <f t="shared" si="6"/>
        <v>0.63628499848065512</v>
      </c>
      <c r="X18" s="7">
        <f t="shared" si="7"/>
        <v>6.690287858687187E-2</v>
      </c>
      <c r="Y18" s="7">
        <f t="shared" si="8"/>
        <v>3.2645027399213218E-2</v>
      </c>
      <c r="Z18" s="7">
        <f t="shared" si="9"/>
        <v>1.4369962421885372E-2</v>
      </c>
      <c r="AA18" s="7">
        <f t="shared" si="10"/>
        <v>1.6634569796181637E-3</v>
      </c>
      <c r="AB18" s="15">
        <v>414.89067934781656</v>
      </c>
      <c r="AC18" s="34">
        <v>26.486000000000001</v>
      </c>
      <c r="AD18" s="7">
        <v>110.129</v>
      </c>
      <c r="AE18" s="7">
        <v>4.4995000000000003</v>
      </c>
      <c r="AF18" s="18">
        <v>0</v>
      </c>
      <c r="AG18">
        <f t="shared" si="13"/>
        <v>6.9170740288391999E-2</v>
      </c>
      <c r="AH18">
        <f t="shared" si="14"/>
        <v>6.8111098836173722</v>
      </c>
      <c r="AI18">
        <f t="shared" si="15"/>
        <v>7.5363287670734752E-4</v>
      </c>
      <c r="AJ18">
        <f t="shared" si="16"/>
        <v>0.59895259402703038</v>
      </c>
      <c r="AK18">
        <f t="shared" si="17"/>
        <v>0.1538537860493254</v>
      </c>
      <c r="AL18">
        <f t="shared" si="18"/>
        <v>3.1750748427178399E-2</v>
      </c>
      <c r="AM18">
        <f t="shared" si="19"/>
        <v>2.3958058580795657E-3</v>
      </c>
      <c r="AN18">
        <f t="shared" si="20"/>
        <v>1.3940000000000001</v>
      </c>
      <c r="AO18">
        <f t="shared" si="21"/>
        <v>3.1066008462623413</v>
      </c>
      <c r="AP18">
        <f t="shared" si="22"/>
        <v>9.3681032687903398E-2</v>
      </c>
      <c r="AQ18">
        <f t="shared" si="29"/>
        <v>7.6679871911440847</v>
      </c>
      <c r="AR18">
        <f t="shared" si="30"/>
        <v>4.5942818789502446</v>
      </c>
      <c r="AS18">
        <f t="shared" si="31"/>
        <v>3.07370531219384</v>
      </c>
      <c r="AT18" s="7">
        <f t="shared" si="32"/>
        <v>187.52676109694616</v>
      </c>
      <c r="AU18" s="20">
        <f t="shared" si="23"/>
        <v>914.209933308112</v>
      </c>
      <c r="AV18">
        <f t="shared" si="33"/>
        <v>7.0690345971170547</v>
      </c>
      <c r="AW18">
        <f t="shared" si="34"/>
        <v>3.2002818789502445</v>
      </c>
      <c r="AX18">
        <f t="shared" si="35"/>
        <v>3.8687527181668102</v>
      </c>
      <c r="AY18">
        <f t="shared" si="36"/>
        <v>236.03260333535709</v>
      </c>
      <c r="AZ18" s="20">
        <f t="shared" si="24"/>
        <v>930.79281893173368</v>
      </c>
      <c r="BA18">
        <f t="shared" si="25"/>
        <v>85.16666276879215</v>
      </c>
      <c r="BB18" s="20">
        <f t="shared" si="26"/>
        <v>749.24306547616243</v>
      </c>
      <c r="BC18">
        <f t="shared" si="27"/>
        <v>2.4844720496894408E-2</v>
      </c>
    </row>
    <row r="19" spans="1:55">
      <c r="A19" s="26">
        <v>228</v>
      </c>
      <c r="B19" s="33">
        <f t="shared" si="28"/>
        <v>6</v>
      </c>
      <c r="C19" s="33">
        <f t="shared" si="11"/>
        <v>228</v>
      </c>
      <c r="D19" s="17">
        <v>465.3915863679174</v>
      </c>
      <c r="E19" s="17">
        <v>1371.105847066493</v>
      </c>
      <c r="F19" s="17">
        <v>151875.64986737244</v>
      </c>
      <c r="G19" s="17">
        <v>9.8471535199377946</v>
      </c>
      <c r="H19" s="17">
        <v>5330.276032556535</v>
      </c>
      <c r="I19" s="17">
        <v>5750.3341655569311</v>
      </c>
      <c r="J19" s="17">
        <v>1.6462688144015492</v>
      </c>
      <c r="K19" s="17">
        <v>711.98362731312534</v>
      </c>
      <c r="L19" s="17">
        <v>57.980938222707259</v>
      </c>
      <c r="M19" s="17">
        <v>31.135771669033065</v>
      </c>
      <c r="N19" s="17">
        <v>17.026826497149735</v>
      </c>
      <c r="O19" s="17">
        <v>1.887241213991615</v>
      </c>
      <c r="P19" s="7">
        <f t="shared" si="12"/>
        <v>0.46539158636791739</v>
      </c>
      <c r="Q19" s="7">
        <f t="shared" si="0"/>
        <v>1.371105847066493</v>
      </c>
      <c r="R19" s="7">
        <f t="shared" si="1"/>
        <v>151.87564986737243</v>
      </c>
      <c r="S19" s="7">
        <f t="shared" si="2"/>
        <v>9.8471535199377951E-3</v>
      </c>
      <c r="T19" s="34">
        <f t="shared" si="3"/>
        <v>5.3302760325565348</v>
      </c>
      <c r="U19" s="7">
        <f t="shared" si="4"/>
        <v>5.7503341655569313</v>
      </c>
      <c r="V19" s="7">
        <f t="shared" si="5"/>
        <v>1.6462688144015492E-3</v>
      </c>
      <c r="W19" s="7">
        <f t="shared" si="6"/>
        <v>0.71198362731312537</v>
      </c>
      <c r="X19" s="7">
        <f t="shared" si="7"/>
        <v>5.7980938222707258E-2</v>
      </c>
      <c r="Y19" s="7">
        <f t="shared" si="8"/>
        <v>3.1135771669033065E-2</v>
      </c>
      <c r="Z19" s="7">
        <f t="shared" si="9"/>
        <v>1.7026826497149733E-2</v>
      </c>
      <c r="AA19" s="7">
        <f t="shared" si="10"/>
        <v>1.887241213991615E-3</v>
      </c>
      <c r="AB19" s="15">
        <v>412.32470953316005</v>
      </c>
      <c r="AC19" s="34">
        <v>26.723499999999998</v>
      </c>
      <c r="AD19" s="7">
        <v>101.4265</v>
      </c>
      <c r="AE19" s="7">
        <v>4.2205000000000004</v>
      </c>
      <c r="AF19" s="18">
        <v>0</v>
      </c>
      <c r="AG19">
        <f t="shared" si="13"/>
        <v>6.7059306393071672E-2</v>
      </c>
      <c r="AH19">
        <f t="shared" si="14"/>
        <v>6.6061613687417333</v>
      </c>
      <c r="AI19">
        <f t="shared" si="15"/>
        <v>8.10298582179617E-4</v>
      </c>
      <c r="AJ19">
        <f t="shared" si="16"/>
        <v>0.59269192356077105</v>
      </c>
      <c r="AK19">
        <f t="shared" si="17"/>
        <v>0.14706736996309286</v>
      </c>
      <c r="AL19">
        <f t="shared" si="18"/>
        <v>3.552812511542542E-2</v>
      </c>
      <c r="AM19">
        <f t="shared" si="19"/>
        <v>2.0763093365338318E-3</v>
      </c>
      <c r="AN19">
        <f t="shared" si="20"/>
        <v>1.4064999999999999</v>
      </c>
      <c r="AO19">
        <f t="shared" si="21"/>
        <v>2.8611142454160787</v>
      </c>
      <c r="AP19">
        <f t="shared" si="22"/>
        <v>8.7872163231313763E-2</v>
      </c>
      <c r="AQ19">
        <f t="shared" si="29"/>
        <v>7.4513947016928084</v>
      </c>
      <c r="AR19">
        <f t="shared" si="30"/>
        <v>4.3554864086473923</v>
      </c>
      <c r="AS19">
        <f t="shared" si="31"/>
        <v>3.095908293045416</v>
      </c>
      <c r="AT19" s="7">
        <f t="shared" si="32"/>
        <v>188.88136495870083</v>
      </c>
      <c r="AU19" s="20">
        <f t="shared" si="23"/>
        <v>899.20083981803145</v>
      </c>
      <c r="AV19">
        <f t="shared" si="33"/>
        <v>6.8587027781320371</v>
      </c>
      <c r="AW19">
        <f t="shared" si="34"/>
        <v>2.9489864086473925</v>
      </c>
      <c r="AX19">
        <f t="shared" si="35"/>
        <v>3.9097163694846446</v>
      </c>
      <c r="AY19">
        <f t="shared" si="36"/>
        <v>238.53179570225817</v>
      </c>
      <c r="AZ19" s="20">
        <f t="shared" si="24"/>
        <v>916.74579842083767</v>
      </c>
      <c r="BA19">
        <f t="shared" si="25"/>
        <v>86.098633365256788</v>
      </c>
      <c r="BB19" s="20">
        <f t="shared" si="26"/>
        <v>749.5422819187221</v>
      </c>
      <c r="BC19">
        <f t="shared" si="27"/>
        <v>6.2111801242236021E-3</v>
      </c>
    </row>
    <row r="20" spans="1:55">
      <c r="A20" s="26">
        <v>318</v>
      </c>
      <c r="B20" s="33">
        <f t="shared" si="28"/>
        <v>90</v>
      </c>
      <c r="C20" s="33">
        <f t="shared" si="11"/>
        <v>318</v>
      </c>
      <c r="D20" s="17">
        <v>373.99473361246345</v>
      </c>
      <c r="E20" s="17">
        <v>706.74857532694318</v>
      </c>
      <c r="F20" s="17">
        <v>109169.67618177338</v>
      </c>
      <c r="G20" s="17">
        <v>8.8600771084270047</v>
      </c>
      <c r="H20" s="17">
        <v>6375.7195068612718</v>
      </c>
      <c r="I20" s="17">
        <v>4048.5185429127582</v>
      </c>
      <c r="J20" s="17">
        <v>0.71287717139714157</v>
      </c>
      <c r="K20" s="17">
        <v>609.73469974509578</v>
      </c>
      <c r="L20" s="17">
        <v>33.890522784430338</v>
      </c>
      <c r="M20" s="17">
        <v>21.06010931549341</v>
      </c>
      <c r="N20" s="17">
        <v>10.068032394910098</v>
      </c>
      <c r="O20" s="17">
        <v>0.96135041606890226</v>
      </c>
      <c r="P20" s="7">
        <f t="shared" si="12"/>
        <v>0.37399473361246344</v>
      </c>
      <c r="Q20" s="7">
        <f t="shared" si="0"/>
        <v>0.70674857532694313</v>
      </c>
      <c r="R20" s="7">
        <f t="shared" si="1"/>
        <v>109.16967618177338</v>
      </c>
      <c r="S20" s="7">
        <f t="shared" si="2"/>
        <v>8.8600771084270044E-3</v>
      </c>
      <c r="T20" s="34">
        <f t="shared" si="3"/>
        <v>6.3757195068612722</v>
      </c>
      <c r="U20" s="7">
        <f t="shared" si="4"/>
        <v>4.0485185429127579</v>
      </c>
      <c r="V20" s="7">
        <f t="shared" si="5"/>
        <v>7.128771713971416E-4</v>
      </c>
      <c r="W20" s="7">
        <f t="shared" si="6"/>
        <v>0.60973469974509575</v>
      </c>
      <c r="X20" s="7">
        <f t="shared" si="7"/>
        <v>3.3890522784430339E-2</v>
      </c>
      <c r="Y20" s="7">
        <f t="shared" si="8"/>
        <v>2.106010931549341E-2</v>
      </c>
      <c r="Z20" s="7">
        <f t="shared" si="9"/>
        <v>1.0068032394910099E-2</v>
      </c>
      <c r="AA20" s="7">
        <f t="shared" si="10"/>
        <v>9.6135041606890223E-4</v>
      </c>
      <c r="AB20" s="15">
        <v>430.68934936882221</v>
      </c>
      <c r="AC20" s="34">
        <v>29.631500000000003</v>
      </c>
      <c r="AD20" s="7">
        <v>27.739000000000004</v>
      </c>
      <c r="AE20" s="7">
        <v>3.9619999999999997</v>
      </c>
      <c r="AF20" s="18">
        <v>0</v>
      </c>
      <c r="AG20">
        <f t="shared" si="13"/>
        <v>5.3889731068078303E-2</v>
      </c>
      <c r="AH20">
        <f t="shared" si="14"/>
        <v>4.7485722567104567</v>
      </c>
      <c r="AI20">
        <f t="shared" si="15"/>
        <v>7.2907443805200615E-4</v>
      </c>
      <c r="AJ20">
        <f t="shared" si="16"/>
        <v>0.70893841810911107</v>
      </c>
      <c r="AK20">
        <f t="shared" si="17"/>
        <v>0.10354267373178408</v>
      </c>
      <c r="AL20">
        <f t="shared" si="18"/>
        <v>3.0425883220813164E-2</v>
      </c>
      <c r="AM20">
        <f t="shared" si="19"/>
        <v>1.2136265992633963E-3</v>
      </c>
      <c r="AN20">
        <f t="shared" si="20"/>
        <v>1.5595526315789474</v>
      </c>
      <c r="AO20">
        <f t="shared" si="21"/>
        <v>0.78248236953455574</v>
      </c>
      <c r="AP20">
        <f t="shared" si="22"/>
        <v>8.2490110347699347E-2</v>
      </c>
      <c r="AQ20">
        <f t="shared" si="29"/>
        <v>5.6473116638775576</v>
      </c>
      <c r="AR20">
        <f t="shared" si="30"/>
        <v>2.4245251114612025</v>
      </c>
      <c r="AS20">
        <f t="shared" si="31"/>
        <v>3.222786552416355</v>
      </c>
      <c r="AT20" s="7">
        <f t="shared" si="32"/>
        <v>196.6222075629218</v>
      </c>
      <c r="AU20" s="20">
        <f t="shared" si="23"/>
        <v>810.00400214116667</v>
      </c>
      <c r="AV20">
        <f t="shared" si="33"/>
        <v>4.9383732457684468</v>
      </c>
      <c r="AW20">
        <f t="shared" si="34"/>
        <v>0.86497247988225512</v>
      </c>
      <c r="AX20">
        <f t="shared" si="35"/>
        <v>4.0734007658861913</v>
      </c>
      <c r="AY20">
        <f t="shared" si="36"/>
        <v>248.51818072671651</v>
      </c>
      <c r="AZ20" s="20">
        <f t="shared" si="24"/>
        <v>825.85995342880221</v>
      </c>
      <c r="BA20">
        <f t="shared" si="25"/>
        <v>91.180406506173952</v>
      </c>
      <c r="BB20" s="20">
        <f t="shared" si="26"/>
        <v>780.13168375320276</v>
      </c>
      <c r="BC20">
        <f t="shared" si="27"/>
        <v>9.3167701863354033E-2</v>
      </c>
    </row>
    <row r="21" spans="1:55">
      <c r="A21" s="26">
        <v>390</v>
      </c>
      <c r="B21" s="33">
        <f t="shared" si="28"/>
        <v>72</v>
      </c>
      <c r="C21" s="33">
        <f t="shared" si="11"/>
        <v>390</v>
      </c>
      <c r="D21" s="17">
        <v>369.06027643855396</v>
      </c>
      <c r="E21" s="17">
        <v>454.56596309773431</v>
      </c>
      <c r="F21" s="17">
        <v>99701.885145341919</v>
      </c>
      <c r="G21" s="17">
        <v>7.9968270852426739</v>
      </c>
      <c r="H21" s="17">
        <v>6458.988373269186</v>
      </c>
      <c r="I21" s="17">
        <v>3937.134647370774</v>
      </c>
      <c r="J21" s="17">
        <v>0.59988603753494552</v>
      </c>
      <c r="K21" s="17">
        <v>559.71282564215971</v>
      </c>
      <c r="L21" s="17">
        <v>36.163167080216233</v>
      </c>
      <c r="M21" s="17">
        <v>19.671564982185426</v>
      </c>
      <c r="N21" s="17">
        <v>7.9714994634756735</v>
      </c>
      <c r="O21" s="17">
        <v>0.85275733719108682</v>
      </c>
      <c r="P21" s="7">
        <f t="shared" si="12"/>
        <v>0.36906027643855394</v>
      </c>
      <c r="Q21" s="7">
        <f t="shared" si="0"/>
        <v>0.45456596309773434</v>
      </c>
      <c r="R21" s="7">
        <f t="shared" si="1"/>
        <v>99.701885145341919</v>
      </c>
      <c r="S21" s="7">
        <f t="shared" si="2"/>
        <v>7.9968270852426738E-3</v>
      </c>
      <c r="T21" s="34">
        <f t="shared" si="3"/>
        <v>6.458988373269186</v>
      </c>
      <c r="U21" s="7">
        <f t="shared" si="4"/>
        <v>3.9371346473707742</v>
      </c>
      <c r="V21" s="7">
        <f t="shared" si="5"/>
        <v>5.9988603753494552E-4</v>
      </c>
      <c r="W21" s="7">
        <f t="shared" si="6"/>
        <v>0.55971282564215974</v>
      </c>
      <c r="X21" s="7">
        <f t="shared" si="7"/>
        <v>3.6163167080216232E-2</v>
      </c>
      <c r="Y21" s="7">
        <f t="shared" si="8"/>
        <v>1.9671564982185426E-2</v>
      </c>
      <c r="Z21" s="7">
        <f t="shared" si="9"/>
        <v>7.9714994634756727E-3</v>
      </c>
      <c r="AA21" s="7">
        <f t="shared" si="10"/>
        <v>8.5275733719108679E-4</v>
      </c>
      <c r="AB21" s="15">
        <v>439.87131827043669</v>
      </c>
      <c r="AC21" s="34">
        <v>30.257000000000001</v>
      </c>
      <c r="AD21" s="7">
        <v>10.983499999999999</v>
      </c>
      <c r="AE21" s="7">
        <v>3.19</v>
      </c>
      <c r="AF21" s="18">
        <v>0</v>
      </c>
      <c r="AG21">
        <f t="shared" si="13"/>
        <v>5.3178714184229668E-2</v>
      </c>
      <c r="AH21">
        <f t="shared" si="14"/>
        <v>4.3367501150648948</v>
      </c>
      <c r="AI21">
        <f t="shared" si="15"/>
        <v>6.5803966963527455E-4</v>
      </c>
      <c r="AJ21">
        <f t="shared" si="16"/>
        <v>0.71819737286165897</v>
      </c>
      <c r="AK21">
        <f t="shared" si="17"/>
        <v>0.1006939807511707</v>
      </c>
      <c r="AL21">
        <f t="shared" si="18"/>
        <v>2.7929781718670648E-2</v>
      </c>
      <c r="AM21">
        <f t="shared" si="19"/>
        <v>1.2950104594526852E-3</v>
      </c>
      <c r="AN21">
        <f t="shared" si="20"/>
        <v>1.5924736842105265</v>
      </c>
      <c r="AO21">
        <f t="shared" si="21"/>
        <v>0.30983074753173478</v>
      </c>
      <c r="AP21">
        <f t="shared" si="22"/>
        <v>6.6416822819071408E-2</v>
      </c>
      <c r="AQ21">
        <f t="shared" si="29"/>
        <v>5.2387030147097127</v>
      </c>
      <c r="AR21">
        <f t="shared" si="30"/>
        <v>1.9687212545613326</v>
      </c>
      <c r="AS21">
        <f t="shared" si="31"/>
        <v>3.2699817601483803</v>
      </c>
      <c r="AT21" s="7">
        <f t="shared" si="32"/>
        <v>199.50158718665267</v>
      </c>
      <c r="AU21" s="20">
        <f t="shared" si="23"/>
        <v>795.35800839023568</v>
      </c>
      <c r="AV21">
        <f t="shared" si="33"/>
        <v>4.5205056418480538</v>
      </c>
      <c r="AW21">
        <f t="shared" si="34"/>
        <v>0.37624757035080619</v>
      </c>
      <c r="AX21">
        <f t="shared" si="35"/>
        <v>4.1442580714972479</v>
      </c>
      <c r="AY21">
        <f t="shared" si="36"/>
        <v>252.84118494204708</v>
      </c>
      <c r="AZ21" s="20">
        <f t="shared" si="24"/>
        <v>811.95252206454052</v>
      </c>
      <c r="BA21">
        <f t="shared" si="25"/>
        <v>92.578876259587332</v>
      </c>
      <c r="BB21" s="20">
        <f t="shared" si="26"/>
        <v>793.84601317878582</v>
      </c>
      <c r="BC21">
        <f t="shared" si="27"/>
        <v>7.4534161490683232E-2</v>
      </c>
    </row>
    <row r="22" spans="1:55">
      <c r="A22" s="26">
        <v>462</v>
      </c>
      <c r="B22" s="33">
        <f t="shared" si="28"/>
        <v>72</v>
      </c>
      <c r="C22" s="33">
        <f t="shared" si="11"/>
        <v>462</v>
      </c>
      <c r="D22" s="17">
        <v>349.61335028404142</v>
      </c>
      <c r="E22" s="17">
        <v>307.20807084912724</v>
      </c>
      <c r="F22" s="17">
        <v>87981.443679276679</v>
      </c>
      <c r="G22" s="17">
        <v>6.3533963464789744</v>
      </c>
      <c r="H22" s="17">
        <v>6194.5657419543822</v>
      </c>
      <c r="I22" s="17">
        <v>3670.7852188372931</v>
      </c>
      <c r="J22" s="17">
        <v>0.425395644414925</v>
      </c>
      <c r="K22" s="17">
        <v>505.78871001883016</v>
      </c>
      <c r="L22" s="17">
        <v>9.4300998209114226</v>
      </c>
      <c r="M22" s="17">
        <v>17.929098453114722</v>
      </c>
      <c r="N22" s="17">
        <v>5.9337327523220615</v>
      </c>
      <c r="O22" s="17">
        <v>0.61422692284347391</v>
      </c>
      <c r="P22" s="7">
        <f t="shared" si="12"/>
        <v>0.34961335028404139</v>
      </c>
      <c r="Q22" s="7">
        <f t="shared" si="0"/>
        <v>0.30720807084912721</v>
      </c>
      <c r="R22" s="7">
        <f t="shared" si="1"/>
        <v>87.98144367927668</v>
      </c>
      <c r="S22" s="7">
        <f t="shared" si="2"/>
        <v>6.3533963464789747E-3</v>
      </c>
      <c r="T22" s="34">
        <f t="shared" si="3"/>
        <v>6.1945657419543823</v>
      </c>
      <c r="U22" s="7">
        <f t="shared" si="4"/>
        <v>3.6707852188372931</v>
      </c>
      <c r="V22" s="7">
        <f t="shared" si="5"/>
        <v>4.2539564441492497E-4</v>
      </c>
      <c r="W22" s="7">
        <f t="shared" si="6"/>
        <v>0.50578871001883019</v>
      </c>
      <c r="X22" s="7">
        <f t="shared" si="7"/>
        <v>9.430099820911423E-3</v>
      </c>
      <c r="Y22" s="7">
        <f t="shared" si="8"/>
        <v>1.7929098453114724E-2</v>
      </c>
      <c r="Z22" s="7">
        <f t="shared" si="9"/>
        <v>5.9337327523220611E-3</v>
      </c>
      <c r="AA22" s="7">
        <f t="shared" si="10"/>
        <v>6.1422692284347389E-4</v>
      </c>
      <c r="AB22" s="15">
        <v>432.28702768351951</v>
      </c>
      <c r="AC22" s="34">
        <v>27.312000000000005</v>
      </c>
      <c r="AD22" s="7">
        <v>4.8550000000000004</v>
      </c>
      <c r="AE22" s="7">
        <v>2.8200000000000003</v>
      </c>
      <c r="AF22" s="18">
        <v>0</v>
      </c>
      <c r="AG22">
        <f t="shared" si="13"/>
        <v>5.037656344150452E-2</v>
      </c>
      <c r="AH22">
        <f t="shared" si="14"/>
        <v>3.8269440486853714</v>
      </c>
      <c r="AI22">
        <f t="shared" si="15"/>
        <v>5.2280570635498665E-4</v>
      </c>
      <c r="AJ22">
        <f t="shared" si="16"/>
        <v>0.68879530118099142</v>
      </c>
      <c r="AK22">
        <f t="shared" si="17"/>
        <v>9.3881974906324633E-2</v>
      </c>
      <c r="AL22">
        <f t="shared" si="18"/>
        <v>2.523895758576997E-2</v>
      </c>
      <c r="AM22">
        <f t="shared" si="19"/>
        <v>3.3769381632628193E-4</v>
      </c>
      <c r="AN22">
        <f t="shared" si="20"/>
        <v>1.4374736842105265</v>
      </c>
      <c r="AO22">
        <f t="shared" si="21"/>
        <v>0.1369534555712271</v>
      </c>
      <c r="AP22">
        <f t="shared" si="22"/>
        <v>5.8713304184884449E-2</v>
      </c>
      <c r="AQ22">
        <f t="shared" si="29"/>
        <v>4.6860973453226427</v>
      </c>
      <c r="AR22">
        <f t="shared" si="30"/>
        <v>1.6331404439666379</v>
      </c>
      <c r="AS22">
        <f t="shared" si="31"/>
        <v>3.0529569013560049</v>
      </c>
      <c r="AT22" s="7">
        <f t="shared" si="32"/>
        <v>186.26090055172986</v>
      </c>
      <c r="AU22" s="20">
        <f t="shared" si="23"/>
        <v>752.58501895640984</v>
      </c>
      <c r="AV22">
        <f t="shared" si="33"/>
        <v>3.997302044141652</v>
      </c>
      <c r="AW22">
        <f t="shared" si="34"/>
        <v>0.19566675975611153</v>
      </c>
      <c r="AX22">
        <f t="shared" si="35"/>
        <v>3.8016352843855405</v>
      </c>
      <c r="AY22">
        <f t="shared" si="36"/>
        <v>231.93776870036183</v>
      </c>
      <c r="AZ22" s="20">
        <f t="shared" si="24"/>
        <v>764.73041890931484</v>
      </c>
      <c r="BA22">
        <f t="shared" si="25"/>
        <v>84.832883735694168</v>
      </c>
      <c r="BB22" s="20">
        <f t="shared" si="26"/>
        <v>756.72685896573216</v>
      </c>
      <c r="BC22">
        <f t="shared" si="27"/>
        <v>7.4534161490683232E-2</v>
      </c>
    </row>
    <row r="23" spans="1:55">
      <c r="A23" s="26">
        <v>630</v>
      </c>
      <c r="B23" s="33">
        <f t="shared" si="28"/>
        <v>168</v>
      </c>
      <c r="C23" s="33">
        <f t="shared" si="11"/>
        <v>630</v>
      </c>
      <c r="D23" s="17">
        <v>345.22266872512</v>
      </c>
      <c r="E23" s="17">
        <v>185.57796294759947</v>
      </c>
      <c r="F23" s="17">
        <v>63560.021670005401</v>
      </c>
      <c r="G23" s="17">
        <v>8.3681072642902592</v>
      </c>
      <c r="H23" s="17">
        <v>6284.4332719482109</v>
      </c>
      <c r="I23" s="17">
        <v>3868.0148610914266</v>
      </c>
      <c r="J23" s="17">
        <v>0.3996271558099686</v>
      </c>
      <c r="K23" s="17">
        <v>424.51426616830736</v>
      </c>
      <c r="L23" s="17">
        <v>27.652926561055814</v>
      </c>
      <c r="M23" s="17">
        <v>16.796382116082292</v>
      </c>
      <c r="N23" s="17">
        <v>4.0973965997442319</v>
      </c>
      <c r="O23" s="17">
        <v>0.55761741402245546</v>
      </c>
      <c r="P23" s="7">
        <f t="shared" si="12"/>
        <v>0.34522266872511997</v>
      </c>
      <c r="Q23" s="7">
        <f t="shared" si="0"/>
        <v>0.18557796294759948</v>
      </c>
      <c r="R23" s="7">
        <f t="shared" si="1"/>
        <v>63.560021670005398</v>
      </c>
      <c r="S23" s="7">
        <f t="shared" si="2"/>
        <v>8.3681072642902594E-3</v>
      </c>
      <c r="T23" s="34">
        <f t="shared" si="3"/>
        <v>6.2844332719482106</v>
      </c>
      <c r="U23" s="7">
        <f t="shared" si="4"/>
        <v>3.8680148610914267</v>
      </c>
      <c r="V23" s="7">
        <f t="shared" si="5"/>
        <v>3.9962715580996861E-4</v>
      </c>
      <c r="W23" s="7">
        <f t="shared" si="6"/>
        <v>0.42451426616830734</v>
      </c>
      <c r="X23" s="7">
        <f t="shared" si="7"/>
        <v>2.7652926561055814E-2</v>
      </c>
      <c r="Y23" s="7">
        <f t="shared" si="8"/>
        <v>1.6796382116082292E-2</v>
      </c>
      <c r="Z23" s="7">
        <f t="shared" si="9"/>
        <v>4.0973965997442323E-3</v>
      </c>
      <c r="AA23" s="7">
        <f t="shared" si="10"/>
        <v>5.5761741402245548E-4</v>
      </c>
      <c r="AB23" s="15">
        <v>428.19307996729248</v>
      </c>
      <c r="AC23" s="34">
        <v>22.724000000000004</v>
      </c>
      <c r="AD23" s="7">
        <v>1.5659999999999998</v>
      </c>
      <c r="AE23" s="7">
        <v>1.714</v>
      </c>
      <c r="AF23" s="18">
        <v>0</v>
      </c>
      <c r="AG23">
        <f t="shared" si="13"/>
        <v>4.9743900392668579E-2</v>
      </c>
      <c r="AH23">
        <f t="shared" si="14"/>
        <v>2.7646812383647412</v>
      </c>
      <c r="AI23">
        <f t="shared" si="15"/>
        <v>6.8859142269411724E-4</v>
      </c>
      <c r="AJ23">
        <f t="shared" si="16"/>
        <v>0.69878798427889666</v>
      </c>
      <c r="AK23">
        <f t="shared" si="17"/>
        <v>9.8926211281110649E-2</v>
      </c>
      <c r="AL23">
        <f t="shared" si="18"/>
        <v>2.1183346615184999E-2</v>
      </c>
      <c r="AM23">
        <f t="shared" si="19"/>
        <v>9.9025699412912485E-4</v>
      </c>
      <c r="AN23">
        <f t="shared" si="20"/>
        <v>1.1960000000000002</v>
      </c>
      <c r="AO23">
        <f t="shared" si="21"/>
        <v>4.4174894217207328E-2</v>
      </c>
      <c r="AP23">
        <f t="shared" si="22"/>
        <v>3.5686029564855296E-2</v>
      </c>
      <c r="AQ23">
        <f t="shared" si="29"/>
        <v>3.6350015293494256</v>
      </c>
      <c r="AR23">
        <f t="shared" si="30"/>
        <v>1.2758609237820628</v>
      </c>
      <c r="AS23">
        <f t="shared" si="31"/>
        <v>2.3591406055673625</v>
      </c>
      <c r="AT23" s="7">
        <f t="shared" si="32"/>
        <v>143.93116834566479</v>
      </c>
      <c r="AU23" s="20">
        <f t="shared" si="23"/>
        <v>672.8539050709544</v>
      </c>
      <c r="AV23">
        <f t="shared" si="33"/>
        <v>2.9362135450705287</v>
      </c>
      <c r="AW23">
        <f t="shared" si="34"/>
        <v>7.9860923782062623E-2</v>
      </c>
      <c r="AX23">
        <f t="shared" si="35"/>
        <v>2.8563526212884662</v>
      </c>
      <c r="AY23">
        <f t="shared" si="36"/>
        <v>174.26607342480932</v>
      </c>
      <c r="AZ23" s="20">
        <f t="shared" si="24"/>
        <v>674.15852585486493</v>
      </c>
      <c r="BA23">
        <f t="shared" si="25"/>
        <v>62.544440851951798</v>
      </c>
      <c r="BB23" s="20">
        <f t="shared" si="26"/>
        <v>671.57694503681137</v>
      </c>
      <c r="BC23">
        <f t="shared" si="27"/>
        <v>0.17391304347826086</v>
      </c>
    </row>
    <row r="24" spans="1:55">
      <c r="A24" s="26">
        <v>798</v>
      </c>
      <c r="B24" s="33">
        <f t="shared" si="28"/>
        <v>168</v>
      </c>
      <c r="C24" s="33">
        <f t="shared" si="11"/>
        <v>798</v>
      </c>
      <c r="D24" s="17">
        <v>348.79896702449213</v>
      </c>
      <c r="E24" s="17">
        <v>146.28103394528208</v>
      </c>
      <c r="F24" s="17">
        <v>57406.441527076822</v>
      </c>
      <c r="G24" s="17">
        <v>7.7601794022306212</v>
      </c>
      <c r="H24" s="17">
        <v>6043.1261085278675</v>
      </c>
      <c r="I24" s="17">
        <v>3845.0858010387547</v>
      </c>
      <c r="J24" s="17">
        <v>0.29072926624253209</v>
      </c>
      <c r="K24" s="17">
        <v>404.42662633835033</v>
      </c>
      <c r="L24" s="17">
        <v>18.109683280929744</v>
      </c>
      <c r="M24" s="17">
        <v>17.161543892644833</v>
      </c>
      <c r="N24" s="17">
        <v>3.2439424083631772</v>
      </c>
      <c r="O24" s="17">
        <v>0.45317848728194043</v>
      </c>
      <c r="P24" s="7">
        <f t="shared" si="12"/>
        <v>0.34879896702449215</v>
      </c>
      <c r="Q24" s="7">
        <f t="shared" si="0"/>
        <v>0.14628103394528208</v>
      </c>
      <c r="R24" s="7">
        <f t="shared" si="1"/>
        <v>57.406441527076822</v>
      </c>
      <c r="S24" s="7">
        <f t="shared" si="2"/>
        <v>7.7601794022306211E-3</v>
      </c>
      <c r="T24" s="34">
        <f t="shared" si="3"/>
        <v>6.0431261085278676</v>
      </c>
      <c r="U24" s="7">
        <f t="shared" si="4"/>
        <v>3.8450858010387545</v>
      </c>
      <c r="V24" s="7">
        <f t="shared" si="5"/>
        <v>2.9072926624253208E-4</v>
      </c>
      <c r="W24" s="7">
        <f t="shared" si="6"/>
        <v>0.40442662633835036</v>
      </c>
      <c r="X24" s="7">
        <f t="shared" si="7"/>
        <v>1.8109683280929743E-2</v>
      </c>
      <c r="Y24" s="7">
        <f t="shared" si="8"/>
        <v>1.7161543892644834E-2</v>
      </c>
      <c r="Z24" s="7">
        <f t="shared" si="9"/>
        <v>3.2439424083631771E-3</v>
      </c>
      <c r="AA24" s="7">
        <f t="shared" si="10"/>
        <v>4.5317848728194043E-4</v>
      </c>
      <c r="AB24" s="15">
        <v>435.88655592859533</v>
      </c>
      <c r="AC24" s="34">
        <v>20.0015</v>
      </c>
      <c r="AD24" s="7">
        <v>0.84100000000000008</v>
      </c>
      <c r="AE24" s="7">
        <v>1.3429999999999997</v>
      </c>
      <c r="AF24" s="18">
        <v>0</v>
      </c>
      <c r="AG24">
        <f t="shared" si="13"/>
        <v>5.0259217150503188E-2</v>
      </c>
      <c r="AH24">
        <f t="shared" si="14"/>
        <v>2.4970179002643249</v>
      </c>
      <c r="AI24">
        <f t="shared" si="15"/>
        <v>6.3856650090356887E-4</v>
      </c>
      <c r="AJ24">
        <f t="shared" si="16"/>
        <v>0.67195620183779103</v>
      </c>
      <c r="AK24">
        <f t="shared" si="17"/>
        <v>9.8339790307896538E-2</v>
      </c>
      <c r="AL24">
        <f t="shared" si="18"/>
        <v>2.0180969378161197E-2</v>
      </c>
      <c r="AM24">
        <f t="shared" si="19"/>
        <v>6.4851148723114567E-4</v>
      </c>
      <c r="AN24">
        <f t="shared" si="20"/>
        <v>1.0527105263157894</v>
      </c>
      <c r="AO24">
        <f t="shared" si="21"/>
        <v>2.3723554301833569E-2</v>
      </c>
      <c r="AP24">
        <f t="shared" si="22"/>
        <v>2.7961690610035388E-2</v>
      </c>
      <c r="AQ24">
        <f t="shared" si="29"/>
        <v>3.3390411569268119</v>
      </c>
      <c r="AR24">
        <f t="shared" si="30"/>
        <v>1.1043957712276582</v>
      </c>
      <c r="AS24">
        <f t="shared" si="31"/>
        <v>2.2346453856991539</v>
      </c>
      <c r="AT24" s="7">
        <f t="shared" si="32"/>
        <v>136.33571498150539</v>
      </c>
      <c r="AU24" s="20">
        <f t="shared" si="23"/>
        <v>662.64895023078986</v>
      </c>
      <c r="AV24">
        <f t="shared" si="33"/>
        <v>2.6670849550890208</v>
      </c>
      <c r="AW24">
        <f t="shared" si="34"/>
        <v>5.1685244911868961E-2</v>
      </c>
      <c r="AX24">
        <f t="shared" si="35"/>
        <v>2.6153997101771518</v>
      </c>
      <c r="AY24">
        <f t="shared" si="36"/>
        <v>159.56553631790803</v>
      </c>
      <c r="AZ24" s="20">
        <f t="shared" si="24"/>
        <v>659.81299606461016</v>
      </c>
      <c r="BA24">
        <f t="shared" si="25"/>
        <v>56.861037013677667</v>
      </c>
      <c r="BB24" s="20">
        <f t="shared" si="26"/>
        <v>658.42659155121112</v>
      </c>
      <c r="BC24">
        <f t="shared" si="27"/>
        <v>0.17391304347826086</v>
      </c>
    </row>
    <row r="25" spans="1:55">
      <c r="A25" s="26">
        <v>966</v>
      </c>
      <c r="B25" s="33">
        <f t="shared" si="28"/>
        <v>168</v>
      </c>
      <c r="C25" s="33">
        <f t="shared" si="11"/>
        <v>966</v>
      </c>
      <c r="D25" s="17">
        <v>347.70836880925867</v>
      </c>
      <c r="E25" s="17">
        <v>128.75553937625861</v>
      </c>
      <c r="F25" s="17">
        <v>52545.962475604654</v>
      </c>
      <c r="G25" s="17">
        <v>8.8560174334601918</v>
      </c>
      <c r="H25" s="17">
        <v>5817.4933474799573</v>
      </c>
      <c r="I25" s="17">
        <v>3848.6498378356532</v>
      </c>
      <c r="J25" s="17">
        <v>0.25118628945845478</v>
      </c>
      <c r="K25" s="17">
        <v>349.94139224614366</v>
      </c>
      <c r="L25" s="17">
        <v>12.251296708530488</v>
      </c>
      <c r="M25" s="17">
        <v>17.418245038872787</v>
      </c>
      <c r="N25" s="17">
        <v>2.4173243781957341</v>
      </c>
      <c r="O25" s="17">
        <v>0.47738840296614055</v>
      </c>
      <c r="P25" s="7">
        <f t="shared" si="12"/>
        <v>0.34770836880925865</v>
      </c>
      <c r="Q25" s="7">
        <f t="shared" si="0"/>
        <v>0.12875553937625861</v>
      </c>
      <c r="R25" s="7">
        <f t="shared" si="1"/>
        <v>52.545962475604654</v>
      </c>
      <c r="S25" s="7">
        <f t="shared" si="2"/>
        <v>8.8560174334601921E-3</v>
      </c>
      <c r="T25" s="34">
        <f t="shared" si="3"/>
        <v>5.8174933474799575</v>
      </c>
      <c r="U25" s="7">
        <f t="shared" si="4"/>
        <v>3.8486498378356533</v>
      </c>
      <c r="V25" s="7">
        <f t="shared" si="5"/>
        <v>2.5118628945845479E-4</v>
      </c>
      <c r="W25" s="7">
        <f t="shared" si="6"/>
        <v>0.34994139224614368</v>
      </c>
      <c r="X25" s="7">
        <f t="shared" si="7"/>
        <v>1.2251296708530488E-2</v>
      </c>
      <c r="Y25" s="7">
        <f t="shared" si="8"/>
        <v>1.7418245038872786E-2</v>
      </c>
      <c r="Z25" s="7">
        <f t="shared" si="9"/>
        <v>2.4173243781957341E-3</v>
      </c>
      <c r="AA25" s="7">
        <f t="shared" si="10"/>
        <v>4.7738840296614052E-4</v>
      </c>
      <c r="AB25" s="15">
        <v>439.14301956526566</v>
      </c>
      <c r="AC25" s="34">
        <v>17.79</v>
      </c>
      <c r="AD25" s="7">
        <v>0.63500000000000001</v>
      </c>
      <c r="AE25" s="7">
        <v>0.88349999999999995</v>
      </c>
      <c r="AF25" s="18">
        <v>0</v>
      </c>
      <c r="AG25">
        <f t="shared" si="13"/>
        <v>5.0102070433610757E-2</v>
      </c>
      <c r="AH25">
        <f t="shared" si="14"/>
        <v>2.2856008036365663</v>
      </c>
      <c r="AI25">
        <f t="shared" si="15"/>
        <v>7.2874037716191668E-4</v>
      </c>
      <c r="AJ25">
        <f t="shared" si="16"/>
        <v>0.64686731069087744</v>
      </c>
      <c r="AK25">
        <f t="shared" si="17"/>
        <v>9.8430942144134351E-2</v>
      </c>
      <c r="AL25">
        <f t="shared" si="18"/>
        <v>1.7462145321663857E-2</v>
      </c>
      <c r="AM25">
        <f t="shared" si="19"/>
        <v>4.38721457780859E-4</v>
      </c>
      <c r="AN25">
        <f t="shared" si="20"/>
        <v>0.93631578947368421</v>
      </c>
      <c r="AO25">
        <f t="shared" si="21"/>
        <v>1.791255289139633E-2</v>
      </c>
      <c r="AP25">
        <f t="shared" si="22"/>
        <v>1.8394753279200499E-2</v>
      </c>
      <c r="AQ25">
        <f t="shared" si="29"/>
        <v>3.0996307340617952</v>
      </c>
      <c r="AR25">
        <f t="shared" si="30"/>
        <v>0.97262309564428107</v>
      </c>
      <c r="AS25">
        <f t="shared" si="31"/>
        <v>2.1270076384175143</v>
      </c>
      <c r="AT25" s="7">
        <f t="shared" si="32"/>
        <v>129.76873601985255</v>
      </c>
      <c r="AU25" s="20">
        <f t="shared" si="23"/>
        <v>651.30043800472163</v>
      </c>
      <c r="AV25">
        <f t="shared" si="33"/>
        <v>2.4527634233709179</v>
      </c>
      <c r="AW25">
        <f t="shared" si="34"/>
        <v>3.6307306170596826E-2</v>
      </c>
      <c r="AX25">
        <f t="shared" si="35"/>
        <v>2.4164561172003212</v>
      </c>
      <c r="AY25">
        <f t="shared" si="36"/>
        <v>147.42798771039159</v>
      </c>
      <c r="AZ25" s="20">
        <f t="shared" si="24"/>
        <v>645.33163220367123</v>
      </c>
      <c r="BA25">
        <f t="shared" si="25"/>
        <v>52.134152884631455</v>
      </c>
      <c r="BB25" s="20">
        <f t="shared" si="26"/>
        <v>644.28482261269801</v>
      </c>
      <c r="BC25">
        <f t="shared" si="27"/>
        <v>0.17391304347826086</v>
      </c>
    </row>
    <row r="26" spans="1:55">
      <c r="A26" s="26"/>
      <c r="B26" s="33">
        <f>SUM(B3:B25)</f>
        <v>966</v>
      </c>
      <c r="C26" s="3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>
        <f t="shared" ref="P26:AE26" si="37">(P3*$BC3)+(P4*$BC4)+(P5*$BC5)+(P6*$BC6)+(P7*$BC7)+(P8*$BC8)+(P9*$BC9)+(P10*$BC10)+(P11*$BC11)+(P12*$BC12)+(P13*$BC13)+(P14*$BC14)+(P15*$BC15)+(P16*$BC16)+(P17*$BC17)+(P18*$BC18)+(P19*$BC19)+(P20*$BC20)+(P21*$BC21)+(P22*$BC22)+(P23*$BC23)+(P24*$BC24)+(P25*$BC25)</f>
        <v>0.40605433205492342</v>
      </c>
      <c r="Q26">
        <f t="shared" si="37"/>
        <v>0.73429288859281938</v>
      </c>
      <c r="R26">
        <f t="shared" si="37"/>
        <v>110.1455900203041</v>
      </c>
      <c r="S26">
        <f t="shared" si="37"/>
        <v>1.0474973592521097E-2</v>
      </c>
      <c r="T26">
        <f t="shared" si="37"/>
        <v>5.6919730890084228</v>
      </c>
      <c r="U26">
        <f t="shared" si="37"/>
        <v>5.6317953491450243</v>
      </c>
      <c r="V26">
        <f t="shared" si="37"/>
        <v>1.1164699314117983E-3</v>
      </c>
      <c r="W26">
        <f t="shared" si="37"/>
        <v>0.75165582530055164</v>
      </c>
      <c r="X26">
        <f t="shared" si="37"/>
        <v>2.5162265986865408E-2</v>
      </c>
      <c r="Y26">
        <f t="shared" si="37"/>
        <v>2.7767664027052139E-2</v>
      </c>
      <c r="Z26">
        <f t="shared" si="37"/>
        <v>1.3312924184603352E-2</v>
      </c>
      <c r="AA26">
        <f t="shared" si="37"/>
        <v>2.183396089861457E-3</v>
      </c>
      <c r="AB26">
        <f t="shared" si="37"/>
        <v>416.04531130624525</v>
      </c>
      <c r="AC26">
        <f t="shared" si="37"/>
        <v>23.36246894409938</v>
      </c>
      <c r="AD26">
        <f t="shared" si="37"/>
        <v>69.202732919254643</v>
      </c>
      <c r="AE26">
        <f t="shared" si="37"/>
        <v>2.5555807453416146</v>
      </c>
      <c r="AF26" s="18"/>
      <c r="AT26">
        <f>(AT3*$BC3)+(AT4*$BC4)+(AT5*$BC5)+(AT6*$BC6)+(AT7*$BC7)+(AT8*$BC8)+(AT9*$BC9)+(AT10*$BC10)+(AT11*$BC11)+(AT12*$BC12)+(AT13*$BC13)+(AT14*$BC14)+(AT15*$BC15)+(AT16*$BC16)+(AT17*$BC17)+(AT18*$BC18)+(AT19*$BC19)+(AT20*$BC20)+(AT21*$BC21)+(AT22*$BC22)+(AT23*$BC23)+(AT24*$BC24)+(AT25*$BC25)</f>
        <v>148.3039572172878</v>
      </c>
      <c r="AU26">
        <f>(AU3*$BC3)+(AU4*$BC4)+(AU5*$BC5)+(AU6*$BC6)+(AU7*$BC7)+(AU8*$BC8)+(AU9*$BC9)+(AU10*$BC10)+(AU11*$BC11)+(AU12*$BC12)+(AU13*$BC13)+(AU14*$BC14)+(AU15*$BC15)+(AU16*$BC16)+(AU17*$BC17)+(AU18*$BC18)+(AU19*$BC19)+(AU20*$BC20)+(AU21*$BC21)+(AU22*$BC22)+(AU23*$BC23)+(AU24*$BC24)+(AU25*$BC25)</f>
        <v>782.91143033044682</v>
      </c>
      <c r="AY26">
        <f>(AY3*$BC3)+(AY4*$BC4)+(AY5*$BC5)+(AY6*$BC6)+(AY7*$BC7)+(AY8*$BC8)+(AY9*$BC9)+(AY10*$BC10)+(AY11*$BC11)+(AY12*$BC12)+(AY13*$BC13)+(AY14*$BC14)+(AY15*$BC15)+(AY16*$BC16)+(AY17*$BC17)+(AY18*$BC18)+(AY19*$BC19)+(AY20*$BC20)+(AY21*$BC21)+(AY22*$BC22)+(AY23*$BC23)+(AY24*$BC24)+(AY25*$BC25)</f>
        <v>184.70821861520039</v>
      </c>
      <c r="AZ26">
        <f>(AZ3*$BC3)+(AZ4*$BC4)+(AZ5*$BC5)+(AZ6*$BC6)+(AZ7*$BC7)+(AZ8*$BC8)+(AZ9*$BC9)+(AZ10*$BC10)+(AZ11*$BC11)+(AZ12*$BC12)+(AZ13*$BC13)+(AZ14*$BC14)+(AZ15*$BC15)+(AZ16*$BC16)+(AZ17*$BC17)+(AZ18*$BC18)+(AZ19*$BC19)+(AZ20*$BC20)+(AZ21*$BC21)+(AZ22*$BC22)+(AZ23*$BC23)+(AZ24*$BC24)+(AZ25*$BC25)</f>
        <v>790.21686924101868</v>
      </c>
      <c r="BA26">
        <f>(BA3*$BC3)+(BA4*$BC4)+(BA5*$BC5)+(BA6*$BC6)+(BA7*$BC7)+(BA8*$BC8)+(BA9*$BC9)+(BA10*$BC10)+(BA11*$BC11)+(BA12*$BC12)+(BA13*$BC13)+(BA14*$BC14)+(BA15*$BC15)+(BA16*$BC16)+(BA17*$BC17)+(BA18*$BC18)+(BA19*$BC19)+(BA20*$BC20)+(BA21*$BC21)+(BA22*$BC22)+(BA23*$BC23)+(BA24*$BC24)+(BA25*$BC25)</f>
        <v>65.26630003966477</v>
      </c>
      <c r="BB26">
        <f>(BB3*$BC3)+(BB4*$BC4)+(BB5*$BC5)+(BB6*$BC6)+(BB7*$BC7)+(BB8*$BC8)+(BB9*$BC9)+(BB10*$BC10)+(BB11*$BC11)+(BB12*$BC12)+(BB13*$BC13)+(BB14*$BC14)+(BB15*$BC15)+(BB16*$BC16)+(BB17*$BC17)+(BB18*$BC18)+(BB19*$BC19)+(BB20*$BC20)+(BB21*$BC21)+(BB22*$BC22)+(BB23*$BC23)+(BB24*$BC24)+(BB25*$BC25)</f>
        <v>676.13484634112467</v>
      </c>
      <c r="BC26">
        <f>SUM(BC3:BC25)</f>
        <v>1</v>
      </c>
    </row>
    <row r="27" spans="1:55" s="22" customFormat="1">
      <c r="A27" s="27">
        <v>1184.5833333333721</v>
      </c>
      <c r="D27" s="23">
        <v>53.346644307559629</v>
      </c>
      <c r="E27" s="23">
        <v>0</v>
      </c>
      <c r="F27" s="23">
        <v>9086.5594449807741</v>
      </c>
      <c r="G27" s="23">
        <v>15.217973512015179</v>
      </c>
      <c r="H27" s="23">
        <v>164.89406052176329</v>
      </c>
      <c r="I27" s="23">
        <v>315.79213171184199</v>
      </c>
      <c r="J27" s="23">
        <v>1.1184210764557954</v>
      </c>
      <c r="K27" s="23">
        <v>110.63029843946238</v>
      </c>
      <c r="L27" s="23">
        <v>32.732992786743061</v>
      </c>
      <c r="M27" s="23">
        <v>1.1840043260885327</v>
      </c>
      <c r="N27" s="23">
        <v>1.6398230223838985</v>
      </c>
      <c r="O27" s="23">
        <v>0.87357694449357615</v>
      </c>
      <c r="P27" s="22">
        <f t="shared" si="12"/>
        <v>5.3346644307559629E-2</v>
      </c>
      <c r="Q27" s="22">
        <f t="shared" si="0"/>
        <v>0</v>
      </c>
      <c r="R27" s="22">
        <f t="shared" si="1"/>
        <v>9.0865594449807734</v>
      </c>
      <c r="S27" s="22">
        <f t="shared" si="2"/>
        <v>1.5217973512015179E-2</v>
      </c>
      <c r="T27" s="22">
        <f t="shared" si="3"/>
        <v>0.16489406052176328</v>
      </c>
      <c r="U27" s="22">
        <f t="shared" si="4"/>
        <v>0.31579213171184201</v>
      </c>
      <c r="V27" s="22">
        <f t="shared" si="5"/>
        <v>1.1184210764557953E-3</v>
      </c>
      <c r="W27" s="22">
        <f t="shared" si="6"/>
        <v>0.11063029843946239</v>
      </c>
      <c r="X27" s="22">
        <f t="shared" si="7"/>
        <v>3.2732992786743062E-2</v>
      </c>
      <c r="Y27" s="22">
        <f t="shared" si="8"/>
        <v>1.1840043260885327E-3</v>
      </c>
      <c r="Z27" s="22">
        <f t="shared" si="9"/>
        <v>1.6398230223838984E-3</v>
      </c>
      <c r="AA27" s="22">
        <f t="shared" si="10"/>
        <v>8.7357694449357616E-4</v>
      </c>
      <c r="AB27" s="30">
        <v>4.4515885182144341</v>
      </c>
      <c r="AC27" s="31">
        <v>1.179</v>
      </c>
      <c r="AD27" s="31">
        <v>0.35950000000000004</v>
      </c>
      <c r="AE27" s="31">
        <v>4.5999999999999999E-2</v>
      </c>
      <c r="AF27" s="32">
        <v>0</v>
      </c>
      <c r="AG27" s="22">
        <f t="shared" si="13"/>
        <v>7.6868363555561425E-3</v>
      </c>
      <c r="AH27" s="22">
        <f t="shared" si="14"/>
        <v>0.3952396452797205</v>
      </c>
      <c r="AI27" s="22">
        <f t="shared" si="15"/>
        <v>1.2522504432845242E-3</v>
      </c>
      <c r="AJ27" s="22">
        <f t="shared" si="16"/>
        <v>1.8335143868246473E-2</v>
      </c>
      <c r="AK27" s="22">
        <f t="shared" si="17"/>
        <v>8.0765251077197439E-3</v>
      </c>
      <c r="AL27" s="22">
        <f t="shared" si="18"/>
        <v>5.5204739740250695E-3</v>
      </c>
      <c r="AM27" s="22">
        <f t="shared" si="19"/>
        <v>1.1721752117007363E-3</v>
      </c>
      <c r="AN27" s="22">
        <f t="shared" si="20"/>
        <v>6.2052631578947373E-2</v>
      </c>
      <c r="AO27" s="22">
        <f t="shared" si="21"/>
        <v>1.0141043723554302E-2</v>
      </c>
      <c r="AP27" s="22">
        <f t="shared" si="22"/>
        <v>9.5773474911513637E-4</v>
      </c>
      <c r="AQ27" s="22">
        <f t="shared" si="29"/>
        <v>0.43728305024025316</v>
      </c>
      <c r="AR27" s="22">
        <f t="shared" si="30"/>
        <v>7.3151410051616808E-2</v>
      </c>
      <c r="AS27" s="22">
        <f t="shared" si="31"/>
        <v>0.36413164018863636</v>
      </c>
      <c r="AT27" s="22">
        <f t="shared" si="32"/>
        <v>22.215671367908705</v>
      </c>
      <c r="AU27" s="31">
        <f t="shared" si="23"/>
        <v>38.03574925775272</v>
      </c>
      <c r="AV27" s="22">
        <f t="shared" si="33"/>
        <v>0.41894790637200668</v>
      </c>
      <c r="AW27" s="22">
        <f t="shared" si="34"/>
        <v>1.1098778472669438E-2</v>
      </c>
      <c r="AX27" s="22">
        <f t="shared" si="35"/>
        <v>0.40784912789933725</v>
      </c>
      <c r="AY27" s="22">
        <f t="shared" si="36"/>
        <v>24.882875293138564</v>
      </c>
      <c r="AZ27" s="31">
        <f t="shared" si="24"/>
        <v>39.354243297091394</v>
      </c>
      <c r="BA27" s="22">
        <f t="shared" si="25"/>
        <v>8.8534168497762611</v>
      </c>
      <c r="BB27" s="31">
        <f t="shared" si="26"/>
        <v>38.761600701886884</v>
      </c>
    </row>
    <row r="28" spans="1:55" s="22" customFormat="1">
      <c r="A28" s="27">
        <v>1190.5833333333721</v>
      </c>
      <c r="D28" s="23">
        <v>112.58256368982012</v>
      </c>
      <c r="E28" s="23">
        <v>0</v>
      </c>
      <c r="F28" s="23">
        <v>17678.237017786741</v>
      </c>
      <c r="G28" s="23">
        <v>18.503764838238581</v>
      </c>
      <c r="H28" s="23">
        <v>304.8490779103729</v>
      </c>
      <c r="I28" s="23">
        <v>506.64347828125659</v>
      </c>
      <c r="J28" s="23">
        <v>1.2398961646388287</v>
      </c>
      <c r="K28" s="23">
        <v>141.9810864618259</v>
      </c>
      <c r="L28" s="23">
        <v>41.874088877719309</v>
      </c>
      <c r="M28" s="23">
        <v>1.8016756319998057</v>
      </c>
      <c r="N28" s="23">
        <v>2.1863501026567089</v>
      </c>
      <c r="O28" s="23">
        <v>1.1154995492064106</v>
      </c>
      <c r="P28" s="22">
        <f t="shared" si="12"/>
        <v>0.11258256368982011</v>
      </c>
      <c r="Q28" s="22">
        <f t="shared" si="0"/>
        <v>0</v>
      </c>
      <c r="R28" s="22">
        <f t="shared" si="1"/>
        <v>17.678237017786742</v>
      </c>
      <c r="S28" s="22">
        <f t="shared" si="2"/>
        <v>1.8503764838238582E-2</v>
      </c>
      <c r="T28" s="22">
        <f t="shared" si="3"/>
        <v>0.30484907791037291</v>
      </c>
      <c r="U28" s="22">
        <f t="shared" si="4"/>
        <v>0.50664347828125655</v>
      </c>
      <c r="V28" s="22">
        <f t="shared" si="5"/>
        <v>1.2398961646388287E-3</v>
      </c>
      <c r="W28" s="22">
        <f t="shared" si="6"/>
        <v>0.14198108646182589</v>
      </c>
      <c r="X28" s="22">
        <f t="shared" si="7"/>
        <v>4.1874088877719311E-2</v>
      </c>
      <c r="Y28" s="22">
        <f t="shared" si="8"/>
        <v>1.8016756319998058E-3</v>
      </c>
      <c r="Z28" s="22">
        <f t="shared" si="9"/>
        <v>2.1863501026567088E-3</v>
      </c>
      <c r="AA28" s="22">
        <f t="shared" si="10"/>
        <v>1.1154995492064106E-3</v>
      </c>
      <c r="AB28" s="30">
        <v>6.7017115084380539</v>
      </c>
      <c r="AC28" s="31">
        <v>1.4824999999999999</v>
      </c>
      <c r="AD28" s="31">
        <v>0.51049999999999995</v>
      </c>
      <c r="AE28" s="31">
        <v>4.5000000000000005E-2</v>
      </c>
      <c r="AF28" s="32">
        <v>0</v>
      </c>
      <c r="AG28" s="22">
        <f t="shared" si="13"/>
        <v>1.6222271425046127E-2</v>
      </c>
      <c r="AH28" s="22">
        <f t="shared" si="14"/>
        <v>0.76895332830738339</v>
      </c>
      <c r="AI28" s="22">
        <f t="shared" si="15"/>
        <v>1.5226303096678529E-3</v>
      </c>
      <c r="AJ28" s="22">
        <f t="shared" si="16"/>
        <v>3.3897228826208992E-2</v>
      </c>
      <c r="AK28" s="22">
        <f t="shared" si="17"/>
        <v>1.295763371563316E-2</v>
      </c>
      <c r="AL28" s="22">
        <f t="shared" si="18"/>
        <v>7.0848845539833285E-3</v>
      </c>
      <c r="AM28" s="22">
        <f t="shared" si="19"/>
        <v>1.499519744949662E-3</v>
      </c>
      <c r="AN28" s="22">
        <f t="shared" si="20"/>
        <v>7.802631578947368E-2</v>
      </c>
      <c r="AO28" s="22">
        <f t="shared" si="21"/>
        <v>1.4400564174894215E-2</v>
      </c>
      <c r="AP28" s="22">
        <f t="shared" si="22"/>
        <v>9.3691442848219868E-4</v>
      </c>
      <c r="AQ28" s="22">
        <f t="shared" si="29"/>
        <v>0.84213749688287265</v>
      </c>
      <c r="AR28" s="22">
        <f t="shared" si="30"/>
        <v>9.33637943928501E-2</v>
      </c>
      <c r="AS28" s="22">
        <f t="shared" si="31"/>
        <v>0.74877370249002251</v>
      </c>
      <c r="AT28" s="22">
        <f t="shared" si="32"/>
        <v>45.682683588916269</v>
      </c>
      <c r="AU28" s="31">
        <f t="shared" si="23"/>
        <v>73.233409596648812</v>
      </c>
      <c r="AV28" s="22">
        <f t="shared" si="33"/>
        <v>0.8082402680566636</v>
      </c>
      <c r="AW28" s="22">
        <f t="shared" si="34"/>
        <v>1.5337478603376413E-2</v>
      </c>
      <c r="AX28" s="22">
        <f t="shared" si="35"/>
        <v>0.79290278945328718</v>
      </c>
      <c r="AY28" s="22">
        <f t="shared" si="36"/>
        <v>48.374999184545047</v>
      </c>
      <c r="AZ28" s="31">
        <f t="shared" si="24"/>
        <v>74.132032692918699</v>
      </c>
      <c r="BA28" s="22">
        <f t="shared" si="25"/>
        <v>17.347168047405926</v>
      </c>
      <c r="BB28" s="31">
        <f t="shared" si="26"/>
        <v>73.290463722537893</v>
      </c>
    </row>
    <row r="29" spans="1:55" s="22" customFormat="1">
      <c r="A29" s="27">
        <v>0</v>
      </c>
      <c r="B29" s="22">
        <v>0</v>
      </c>
      <c r="C29" s="44">
        <f>A29+$C$25</f>
        <v>966</v>
      </c>
      <c r="D29" s="23">
        <v>113.20922935483672</v>
      </c>
      <c r="E29" s="23">
        <v>0</v>
      </c>
      <c r="F29" s="23">
        <v>18475.463407202536</v>
      </c>
      <c r="G29" s="23">
        <v>12.348430245832718</v>
      </c>
      <c r="H29" s="23">
        <v>212.10284567933715</v>
      </c>
      <c r="I29" s="23">
        <v>484.3087430250572</v>
      </c>
      <c r="J29" s="23">
        <v>0.52327633246141014</v>
      </c>
      <c r="K29" s="23">
        <v>127.29203657269723</v>
      </c>
      <c r="L29" s="23">
        <v>13.559125794373392</v>
      </c>
      <c r="M29" s="23">
        <v>1.5854452564253665</v>
      </c>
      <c r="N29" s="23">
        <v>1.6767730281717763</v>
      </c>
      <c r="O29" s="23">
        <v>0.8332924944375798</v>
      </c>
      <c r="P29" s="22">
        <f t="shared" si="12"/>
        <v>0.11320922935483672</v>
      </c>
      <c r="Q29" s="22">
        <f t="shared" si="0"/>
        <v>0</v>
      </c>
      <c r="R29" s="22">
        <f t="shared" si="1"/>
        <v>18.475463407202536</v>
      </c>
      <c r="S29" s="22">
        <f t="shared" si="2"/>
        <v>1.2348430245832718E-2</v>
      </c>
      <c r="T29" s="22">
        <f t="shared" si="3"/>
        <v>0.21210284567933715</v>
      </c>
      <c r="U29" s="22">
        <f t="shared" si="4"/>
        <v>0.48430874302505722</v>
      </c>
      <c r="V29" s="22">
        <f t="shared" si="5"/>
        <v>5.2327633246141011E-4</v>
      </c>
      <c r="W29" s="22">
        <f t="shared" si="6"/>
        <v>0.12729203657269722</v>
      </c>
      <c r="X29" s="22">
        <f t="shared" si="7"/>
        <v>1.3559125794373392E-2</v>
      </c>
      <c r="Y29" s="22">
        <f t="shared" si="8"/>
        <v>1.5854452564253664E-3</v>
      </c>
      <c r="Z29" s="22">
        <f t="shared" si="9"/>
        <v>1.6767730281717762E-3</v>
      </c>
      <c r="AA29" s="22">
        <f t="shared" si="10"/>
        <v>8.3329249443757976E-4</v>
      </c>
      <c r="AB29" s="30">
        <v>6.2634470617392441</v>
      </c>
      <c r="AC29" s="31">
        <v>1.7404999999999999</v>
      </c>
      <c r="AD29" s="31">
        <v>0.29150000000000004</v>
      </c>
      <c r="AE29" s="31">
        <v>3.2500000000000001E-2</v>
      </c>
      <c r="AF29" s="32">
        <v>0</v>
      </c>
      <c r="AG29" s="22">
        <f t="shared" si="13"/>
        <v>1.6312569071302119E-2</v>
      </c>
      <c r="AH29" s="22">
        <f t="shared" si="14"/>
        <v>0.80363042223586501</v>
      </c>
      <c r="AI29" s="22">
        <f t="shared" si="15"/>
        <v>1.0161226287457492E-3</v>
      </c>
      <c r="AJ29" s="22">
        <f t="shared" si="16"/>
        <v>2.3584452818310286E-2</v>
      </c>
      <c r="AK29" s="22">
        <f t="shared" si="17"/>
        <v>1.2386412865090977E-2</v>
      </c>
      <c r="AL29" s="22">
        <f t="shared" si="18"/>
        <v>6.351898032569722E-3</v>
      </c>
      <c r="AM29" s="22">
        <f t="shared" si="19"/>
        <v>4.8555508663825932E-4</v>
      </c>
      <c r="AN29" s="22">
        <f t="shared" si="20"/>
        <v>9.1605263157894731E-2</v>
      </c>
      <c r="AO29" s="22">
        <f t="shared" si="21"/>
        <v>8.2228490832157979E-3</v>
      </c>
      <c r="AP29" s="22">
        <f t="shared" si="22"/>
        <v>6.7666042057047682E-4</v>
      </c>
      <c r="AQ29" s="22">
        <f t="shared" si="29"/>
        <v>0.86376743273852219</v>
      </c>
      <c r="AR29" s="22">
        <f t="shared" si="30"/>
        <v>0.10050477266168101</v>
      </c>
      <c r="AS29" s="22">
        <f t="shared" si="31"/>
        <v>0.76326266007684118</v>
      </c>
      <c r="AT29" s="22">
        <f t="shared" si="32"/>
        <v>46.566654891288081</v>
      </c>
      <c r="AU29" s="31">
        <f t="shared" si="23"/>
        <v>74.337504558013492</v>
      </c>
      <c r="AV29" s="22">
        <f t="shared" si="33"/>
        <v>0.84018297992021185</v>
      </c>
      <c r="AW29" s="22">
        <f t="shared" si="34"/>
        <v>8.8995095037862747E-3</v>
      </c>
      <c r="AX29" s="22">
        <f t="shared" si="35"/>
        <v>0.83128347041642559</v>
      </c>
      <c r="AY29" s="22">
        <f t="shared" si="36"/>
        <v>50.716604530106125</v>
      </c>
      <c r="AZ29" s="31">
        <f t="shared" si="24"/>
        <v>76.530232564040702</v>
      </c>
      <c r="BA29" s="22">
        <f t="shared" si="25"/>
        <v>18.286420106779403</v>
      </c>
      <c r="BB29" s="31">
        <f t="shared" si="26"/>
        <v>76.049689263617566</v>
      </c>
    </row>
    <row r="30" spans="1:55">
      <c r="A30" s="26">
        <v>6</v>
      </c>
      <c r="B30" s="33">
        <f>A30-A29</f>
        <v>6</v>
      </c>
      <c r="C30" s="44">
        <f t="shared" ref="C30:C48" si="38">A30+$C$25</f>
        <v>972</v>
      </c>
      <c r="D30" s="17">
        <v>215.56487278076096</v>
      </c>
      <c r="E30" s="17">
        <v>36.941293612136278</v>
      </c>
      <c r="F30" s="17">
        <v>35832.373447976948</v>
      </c>
      <c r="G30" s="17">
        <v>33.516541149999107</v>
      </c>
      <c r="H30" s="17">
        <v>1198.7641082105008</v>
      </c>
      <c r="I30" s="17">
        <v>792.69396771849188</v>
      </c>
      <c r="J30" s="17">
        <v>1.0485604404030029</v>
      </c>
      <c r="K30" s="17">
        <v>347.32799226842394</v>
      </c>
      <c r="L30" s="17">
        <v>21.81196322922494</v>
      </c>
      <c r="M30" s="17">
        <v>2.7059702594696047</v>
      </c>
      <c r="N30" s="17">
        <v>2.3911856205905884</v>
      </c>
      <c r="O30" s="17">
        <v>0.72968847767918588</v>
      </c>
      <c r="P30">
        <f t="shared" si="12"/>
        <v>0.21556487278076097</v>
      </c>
      <c r="Q30">
        <f t="shared" si="0"/>
        <v>3.6941293612136279E-2</v>
      </c>
      <c r="R30">
        <f t="shared" si="1"/>
        <v>35.832373447976948</v>
      </c>
      <c r="S30">
        <f t="shared" si="2"/>
        <v>3.3516541149999107E-2</v>
      </c>
      <c r="T30" s="22">
        <f t="shared" si="3"/>
        <v>1.1987641082105007</v>
      </c>
      <c r="U30">
        <f t="shared" si="4"/>
        <v>0.79269396771849188</v>
      </c>
      <c r="V30">
        <f t="shared" si="5"/>
        <v>1.0485604404030029E-3</v>
      </c>
      <c r="W30">
        <f t="shared" si="6"/>
        <v>0.34732799226842392</v>
      </c>
      <c r="X30">
        <f t="shared" si="7"/>
        <v>2.1811963229224941E-2</v>
      </c>
      <c r="Y30">
        <f t="shared" si="8"/>
        <v>2.7059702594696045E-3</v>
      </c>
      <c r="Z30">
        <f t="shared" si="9"/>
        <v>2.3911856205905886E-3</v>
      </c>
      <c r="AA30">
        <f t="shared" si="10"/>
        <v>7.2968847767918585E-4</v>
      </c>
      <c r="AB30" s="29">
        <v>42.286468338365239</v>
      </c>
      <c r="AC30" s="31">
        <v>6.774</v>
      </c>
      <c r="AD30" s="20">
        <v>0.40250000000000002</v>
      </c>
      <c r="AE30" s="20">
        <v>1.1675</v>
      </c>
      <c r="AF30" s="18">
        <v>0</v>
      </c>
      <c r="AG30">
        <f t="shared" si="13"/>
        <v>3.1061220861781119E-2</v>
      </c>
      <c r="AH30">
        <f t="shared" si="14"/>
        <v>1.5586069355361876</v>
      </c>
      <c r="AI30">
        <f t="shared" si="15"/>
        <v>2.7579955688129278E-3</v>
      </c>
      <c r="AJ30">
        <f t="shared" si="16"/>
        <v>0.13329474887440704</v>
      </c>
      <c r="AK30">
        <f t="shared" si="17"/>
        <v>2.0273503010703117E-2</v>
      </c>
      <c r="AL30">
        <f t="shared" si="18"/>
        <v>1.733173614113892E-2</v>
      </c>
      <c r="AM30">
        <f t="shared" si="19"/>
        <v>7.8109089451118855E-4</v>
      </c>
      <c r="AN30">
        <f t="shared" si="20"/>
        <v>0.35652631578947369</v>
      </c>
      <c r="AO30">
        <f t="shared" si="21"/>
        <v>1.1354019746121297E-2</v>
      </c>
      <c r="AP30">
        <f t="shared" si="22"/>
        <v>2.4307724338954818E-2</v>
      </c>
      <c r="AQ30">
        <f t="shared" si="29"/>
        <v>1.7641072308875416</v>
      </c>
      <c r="AR30">
        <f t="shared" si="30"/>
        <v>0.3921880598745498</v>
      </c>
      <c r="AS30">
        <f t="shared" si="31"/>
        <v>1.3719191710129919</v>
      </c>
      <c r="AT30">
        <f t="shared" si="32"/>
        <v>83.700788623502632</v>
      </c>
      <c r="AU30" s="20">
        <f t="shared" si="23"/>
        <v>172.81712655361252</v>
      </c>
      <c r="AV30">
        <f t="shared" si="33"/>
        <v>1.6308124820131347</v>
      </c>
      <c r="AW30">
        <f t="shared" si="34"/>
        <v>3.5661744085076115E-2</v>
      </c>
      <c r="AX30">
        <f t="shared" si="35"/>
        <v>1.5951507379280585</v>
      </c>
      <c r="AY30">
        <f t="shared" si="36"/>
        <v>97.320146520990846</v>
      </c>
      <c r="AZ30" s="20">
        <f t="shared" si="24"/>
        <v>178.4568449380921</v>
      </c>
      <c r="BA30">
        <f t="shared" si="25"/>
        <v>35.571344534013619</v>
      </c>
      <c r="BB30" s="20">
        <f t="shared" si="26"/>
        <v>177.79331602412873</v>
      </c>
      <c r="BC30">
        <f>B30/$A$48</f>
        <v>2.7463724996567036E-3</v>
      </c>
    </row>
    <row r="31" spans="1:55">
      <c r="A31" s="26">
        <v>12</v>
      </c>
      <c r="B31" s="33">
        <f t="shared" ref="B31:B48" si="39">A31-A30</f>
        <v>6</v>
      </c>
      <c r="C31" s="44">
        <f t="shared" si="38"/>
        <v>978</v>
      </c>
      <c r="D31" s="17">
        <v>373.88690612992008</v>
      </c>
      <c r="E31" s="17">
        <v>161.67846778105911</v>
      </c>
      <c r="F31" s="17">
        <v>50206.718589862161</v>
      </c>
      <c r="G31" s="17">
        <v>287.29820513350364</v>
      </c>
      <c r="H31" s="17">
        <v>6992.1350714808996</v>
      </c>
      <c r="I31" s="17">
        <v>11789.218741329933</v>
      </c>
      <c r="J31" s="17">
        <v>11.816497700239188</v>
      </c>
      <c r="K31" s="17">
        <v>4832.4083740310889</v>
      </c>
      <c r="L31" s="17">
        <v>15.151663872957398</v>
      </c>
      <c r="M31" s="17">
        <v>45.916973971159614</v>
      </c>
      <c r="N31" s="17">
        <v>28.653784356320084</v>
      </c>
      <c r="O31" s="17">
        <v>1.9933003962145424</v>
      </c>
      <c r="P31">
        <f t="shared" si="12"/>
        <v>0.37388690612992009</v>
      </c>
      <c r="Q31">
        <f t="shared" si="0"/>
        <v>0.1616784677810591</v>
      </c>
      <c r="R31">
        <f t="shared" si="1"/>
        <v>50.206718589862163</v>
      </c>
      <c r="S31">
        <f t="shared" si="2"/>
        <v>0.28729820513350363</v>
      </c>
      <c r="T31" s="22">
        <f t="shared" si="3"/>
        <v>6.9921350714808996</v>
      </c>
      <c r="U31">
        <f t="shared" si="4"/>
        <v>11.789218741329933</v>
      </c>
      <c r="V31">
        <f t="shared" si="5"/>
        <v>1.1816497700239188E-2</v>
      </c>
      <c r="W31">
        <f t="shared" si="6"/>
        <v>4.8324083740310888</v>
      </c>
      <c r="X31">
        <f t="shared" si="7"/>
        <v>1.5151663872957398E-2</v>
      </c>
      <c r="Y31">
        <f t="shared" si="8"/>
        <v>4.5916973971159611E-2</v>
      </c>
      <c r="Z31">
        <f t="shared" si="9"/>
        <v>2.8653784356320086E-2</v>
      </c>
      <c r="AA31">
        <f t="shared" si="10"/>
        <v>1.9933003962145424E-3</v>
      </c>
      <c r="AB31" s="29">
        <v>356.44273168671754</v>
      </c>
      <c r="AC31" s="31">
        <v>29.347500000000004</v>
      </c>
      <c r="AD31" s="20">
        <v>0.64749999999999996</v>
      </c>
      <c r="AE31" s="20">
        <v>1.9040000000000001</v>
      </c>
      <c r="AF31" s="18">
        <v>0</v>
      </c>
      <c r="AG31">
        <f t="shared" si="13"/>
        <v>5.387419396684727E-2</v>
      </c>
      <c r="AH31">
        <f t="shared" si="14"/>
        <v>2.1838503083889589</v>
      </c>
      <c r="AI31">
        <f t="shared" si="15"/>
        <v>2.3641078389920068E-2</v>
      </c>
      <c r="AJ31">
        <f t="shared" si="16"/>
        <v>0.77747980779995185</v>
      </c>
      <c r="AK31">
        <f t="shared" si="17"/>
        <v>0.30151454581406478</v>
      </c>
      <c r="AL31">
        <f t="shared" si="18"/>
        <v>0.24113814241672102</v>
      </c>
      <c r="AM31">
        <f t="shared" si="19"/>
        <v>5.4258420314977254E-4</v>
      </c>
      <c r="AN31">
        <f t="shared" si="20"/>
        <v>1.544605263157895</v>
      </c>
      <c r="AO31">
        <f t="shared" si="21"/>
        <v>1.8265162200282084E-2</v>
      </c>
      <c r="AP31">
        <f t="shared" si="22"/>
        <v>3.9641890485113469E-2</v>
      </c>
      <c r="AQ31">
        <f t="shared" si="29"/>
        <v>3.5820406609796134</v>
      </c>
      <c r="AR31">
        <f t="shared" si="30"/>
        <v>1.6025123158432906</v>
      </c>
      <c r="AS31">
        <f t="shared" si="31"/>
        <v>1.9795283451363228</v>
      </c>
      <c r="AT31">
        <f t="shared" si="32"/>
        <v>120.77102433676706</v>
      </c>
      <c r="AU31" s="20">
        <f t="shared" si="23"/>
        <v>583.85963259953007</v>
      </c>
      <c r="AV31">
        <f t="shared" si="33"/>
        <v>2.8045608531796615</v>
      </c>
      <c r="AW31">
        <f t="shared" si="34"/>
        <v>5.7907052685395553E-2</v>
      </c>
      <c r="AX31">
        <f t="shared" si="35"/>
        <v>2.7466538004942658</v>
      </c>
      <c r="AY31">
        <f t="shared" si="36"/>
        <v>167.57334836815514</v>
      </c>
      <c r="AZ31" s="20">
        <f t="shared" si="24"/>
        <v>594.23394100301323</v>
      </c>
      <c r="BA31">
        <f t="shared" si="25"/>
        <v>49.786802510877678</v>
      </c>
      <c r="BB31" s="20">
        <f t="shared" si="26"/>
        <v>593.16652492402886</v>
      </c>
      <c r="BC31">
        <f t="shared" ref="BC31:BC48" si="40">B31/$A$48</f>
        <v>2.7463724996567036E-3</v>
      </c>
    </row>
    <row r="32" spans="1:55">
      <c r="A32" s="26">
        <v>18</v>
      </c>
      <c r="B32" s="33">
        <f t="shared" si="39"/>
        <v>6</v>
      </c>
      <c r="C32" s="44">
        <f t="shared" si="38"/>
        <v>984</v>
      </c>
      <c r="D32" s="17">
        <v>385.95634479551001</v>
      </c>
      <c r="E32" s="17">
        <v>164.99473282699023</v>
      </c>
      <c r="F32" s="17">
        <v>54070.095355365811</v>
      </c>
      <c r="G32" s="17">
        <v>74.265927033666216</v>
      </c>
      <c r="H32" s="17">
        <v>7499.3429443466812</v>
      </c>
      <c r="I32" s="17">
        <v>6741.4337615823206</v>
      </c>
      <c r="J32" s="17">
        <v>4.1323389665040384</v>
      </c>
      <c r="K32" s="17">
        <v>4488.2390685850096</v>
      </c>
      <c r="L32" s="17">
        <v>23.345667858559246</v>
      </c>
      <c r="M32" s="17">
        <v>68.80988677270922</v>
      </c>
      <c r="N32" s="17">
        <v>29.777147254420861</v>
      </c>
      <c r="O32" s="17">
        <v>2.03132520286611</v>
      </c>
      <c r="P32">
        <f t="shared" si="12"/>
        <v>0.38595634479551</v>
      </c>
      <c r="Q32">
        <f t="shared" si="0"/>
        <v>0.16499473282699023</v>
      </c>
      <c r="R32">
        <f t="shared" si="1"/>
        <v>54.070095355365808</v>
      </c>
      <c r="S32">
        <f t="shared" si="2"/>
        <v>7.4265927033666218E-2</v>
      </c>
      <c r="T32" s="22">
        <f t="shared" si="3"/>
        <v>7.4993429443466813</v>
      </c>
      <c r="U32">
        <f t="shared" si="4"/>
        <v>6.7414337615823205</v>
      </c>
      <c r="V32">
        <f t="shared" si="5"/>
        <v>4.1323389665040384E-3</v>
      </c>
      <c r="W32">
        <f t="shared" si="6"/>
        <v>4.4882390685850098</v>
      </c>
      <c r="X32">
        <f t="shared" si="7"/>
        <v>2.3345667858559245E-2</v>
      </c>
      <c r="Y32">
        <f t="shared" si="8"/>
        <v>6.8809886772709217E-2</v>
      </c>
      <c r="Z32">
        <f t="shared" si="9"/>
        <v>2.977714725442086E-2</v>
      </c>
      <c r="AA32">
        <f t="shared" si="10"/>
        <v>2.0313252028661098E-3</v>
      </c>
      <c r="AB32" s="29">
        <v>438.62449121743123</v>
      </c>
      <c r="AC32" s="31">
        <v>40.570999999999998</v>
      </c>
      <c r="AD32" s="20">
        <v>0.621</v>
      </c>
      <c r="AE32" s="20">
        <v>1.2215</v>
      </c>
      <c r="AF32" s="18">
        <v>0</v>
      </c>
      <c r="AG32">
        <f t="shared" si="13"/>
        <v>5.5613306166499996E-2</v>
      </c>
      <c r="AH32">
        <f t="shared" si="14"/>
        <v>2.3518962747005574</v>
      </c>
      <c r="AI32">
        <f t="shared" si="15"/>
        <v>6.1111645368168051E-3</v>
      </c>
      <c r="AJ32">
        <f t="shared" si="16"/>
        <v>0.83387801456782973</v>
      </c>
      <c r="AK32">
        <f t="shared" si="17"/>
        <v>0.1724151857182179</v>
      </c>
      <c r="AL32">
        <f t="shared" si="18"/>
        <v>0.2239640253784935</v>
      </c>
      <c r="AM32">
        <f t="shared" si="19"/>
        <v>8.3601317309075183E-4</v>
      </c>
      <c r="AN32">
        <f t="shared" si="20"/>
        <v>2.1353157894736841</v>
      </c>
      <c r="AO32">
        <f t="shared" si="21"/>
        <v>1.7517630465444287E-2</v>
      </c>
      <c r="AP32">
        <f t="shared" si="22"/>
        <v>2.543202165313346E-2</v>
      </c>
      <c r="AQ32">
        <f t="shared" si="29"/>
        <v>3.6447139842415055</v>
      </c>
      <c r="AR32">
        <f t="shared" si="30"/>
        <v>2.1782654415922615</v>
      </c>
      <c r="AS32">
        <f t="shared" si="31"/>
        <v>1.466448542649244</v>
      </c>
      <c r="AT32">
        <f t="shared" si="32"/>
        <v>89.468025587030368</v>
      </c>
      <c r="AU32" s="20">
        <f t="shared" si="23"/>
        <v>644.05844130505261</v>
      </c>
      <c r="AV32">
        <f t="shared" si="33"/>
        <v>2.8108359696736764</v>
      </c>
      <c r="AW32">
        <f t="shared" si="34"/>
        <v>4.294965211857775E-2</v>
      </c>
      <c r="AX32">
        <f t="shared" si="35"/>
        <v>2.7678863175550985</v>
      </c>
      <c r="AY32">
        <f t="shared" si="36"/>
        <v>168.86874423403654</v>
      </c>
      <c r="AZ32" s="20">
        <f t="shared" si="24"/>
        <v>675.28406630951565</v>
      </c>
      <c r="BA32">
        <f t="shared" si="25"/>
        <v>53.66736503096525</v>
      </c>
      <c r="BB32" s="20">
        <f t="shared" si="26"/>
        <v>674.26033598511503</v>
      </c>
      <c r="BC32">
        <f t="shared" si="40"/>
        <v>2.7463724996567036E-3</v>
      </c>
    </row>
    <row r="33" spans="1:55">
      <c r="A33" s="26">
        <v>24</v>
      </c>
      <c r="B33" s="33">
        <f t="shared" si="39"/>
        <v>6</v>
      </c>
      <c r="C33" s="44">
        <f t="shared" si="38"/>
        <v>990</v>
      </c>
      <c r="D33" s="17">
        <v>416.41315989054152</v>
      </c>
      <c r="E33" s="17">
        <v>166.87143286788623</v>
      </c>
      <c r="F33" s="17">
        <v>56337.158949672099</v>
      </c>
      <c r="G33" s="17">
        <v>32.886207011701444</v>
      </c>
      <c r="H33" s="17">
        <v>7914.6260404774275</v>
      </c>
      <c r="I33" s="17">
        <v>6168.7775076887992</v>
      </c>
      <c r="J33" s="17">
        <v>2.1685136992790151</v>
      </c>
      <c r="K33" s="17">
        <v>3090.1787807911687</v>
      </c>
      <c r="L33" s="17">
        <v>20.749427496430318</v>
      </c>
      <c r="M33" s="17">
        <v>40.348080799330759</v>
      </c>
      <c r="N33" s="17">
        <v>21.391945602841421</v>
      </c>
      <c r="O33" s="17">
        <v>1.7315032003985364</v>
      </c>
      <c r="P33">
        <f t="shared" si="12"/>
        <v>0.41641315989054151</v>
      </c>
      <c r="Q33">
        <f t="shared" si="0"/>
        <v>0.16687143286788622</v>
      </c>
      <c r="R33">
        <f t="shared" si="1"/>
        <v>56.337158949672101</v>
      </c>
      <c r="S33">
        <f t="shared" si="2"/>
        <v>3.2886207011701446E-2</v>
      </c>
      <c r="T33" s="22">
        <f t="shared" si="3"/>
        <v>7.9146260404774278</v>
      </c>
      <c r="U33">
        <f t="shared" si="4"/>
        <v>6.168777507688799</v>
      </c>
      <c r="V33">
        <f t="shared" si="5"/>
        <v>2.1685136992790149E-3</v>
      </c>
      <c r="W33">
        <f t="shared" si="6"/>
        <v>3.0901787807911689</v>
      </c>
      <c r="X33">
        <f t="shared" si="7"/>
        <v>2.0749427496430318E-2</v>
      </c>
      <c r="Y33">
        <f t="shared" si="8"/>
        <v>4.0348080799330763E-2</v>
      </c>
      <c r="Z33">
        <f t="shared" si="9"/>
        <v>2.1391945602841422E-2</v>
      </c>
      <c r="AA33">
        <f t="shared" si="10"/>
        <v>1.7315032003985364E-3</v>
      </c>
      <c r="AB33" s="29">
        <v>460.61750992651616</v>
      </c>
      <c r="AC33" s="31">
        <v>43.458000000000006</v>
      </c>
      <c r="AD33" s="20">
        <v>0.5655</v>
      </c>
      <c r="AE33" s="20">
        <v>1.0985</v>
      </c>
      <c r="AF33" s="18">
        <v>0</v>
      </c>
      <c r="AG33">
        <f t="shared" si="13"/>
        <v>6.0001896237830185E-2</v>
      </c>
      <c r="AH33">
        <f t="shared" si="14"/>
        <v>2.4505071313471989</v>
      </c>
      <c r="AI33">
        <f t="shared" si="15"/>
        <v>2.7061268884345977E-3</v>
      </c>
      <c r="AJ33">
        <f t="shared" si="16"/>
        <v>0.88005478582032182</v>
      </c>
      <c r="AK33">
        <f t="shared" si="17"/>
        <v>0.15776924572094114</v>
      </c>
      <c r="AL33">
        <f t="shared" si="18"/>
        <v>0.1542005379636312</v>
      </c>
      <c r="AM33">
        <f t="shared" si="19"/>
        <v>7.4304127113447864E-4</v>
      </c>
      <c r="AN33">
        <f t="shared" si="20"/>
        <v>2.2872631578947371</v>
      </c>
      <c r="AO33">
        <f t="shared" si="21"/>
        <v>1.5952045133991535E-2</v>
      </c>
      <c r="AP33">
        <f t="shared" si="22"/>
        <v>2.2871122215282116E-2</v>
      </c>
      <c r="AQ33">
        <f t="shared" si="29"/>
        <v>3.7059827652494928</v>
      </c>
      <c r="AR33">
        <f t="shared" si="30"/>
        <v>2.3260863252440109</v>
      </c>
      <c r="AS33">
        <f t="shared" si="31"/>
        <v>1.3798964400054818</v>
      </c>
      <c r="AT33">
        <f t="shared" si="32"/>
        <v>84.187481804734446</v>
      </c>
      <c r="AU33" s="20">
        <f t="shared" si="23"/>
        <v>664.14029328044853</v>
      </c>
      <c r="AV33">
        <f t="shared" si="33"/>
        <v>2.8259279794291707</v>
      </c>
      <c r="AW33">
        <f t="shared" si="34"/>
        <v>3.882316734927365E-2</v>
      </c>
      <c r="AX33">
        <f t="shared" si="35"/>
        <v>2.7871048120798969</v>
      </c>
      <c r="AY33">
        <f t="shared" si="36"/>
        <v>170.04126458499451</v>
      </c>
      <c r="AZ33" s="20">
        <f t="shared" si="24"/>
        <v>698.55580997692937</v>
      </c>
      <c r="BA33">
        <f t="shared" si="25"/>
        <v>55.970421432041633</v>
      </c>
      <c r="BB33" s="20">
        <f t="shared" si="26"/>
        <v>697.62357245929888</v>
      </c>
      <c r="BC33">
        <f t="shared" si="40"/>
        <v>2.7463724996567036E-3</v>
      </c>
    </row>
    <row r="34" spans="1:55">
      <c r="A34" s="26">
        <v>30</v>
      </c>
      <c r="B34" s="33">
        <f t="shared" si="39"/>
        <v>6</v>
      </c>
      <c r="C34" s="44">
        <f t="shared" si="38"/>
        <v>996</v>
      </c>
      <c r="D34" s="17">
        <v>395.52709921143253</v>
      </c>
      <c r="E34" s="17">
        <v>150.98392936322884</v>
      </c>
      <c r="F34" s="17">
        <v>53526.768319826704</v>
      </c>
      <c r="G34" s="17">
        <v>22.965728188701426</v>
      </c>
      <c r="H34" s="17">
        <v>7636.6858883076457</v>
      </c>
      <c r="I34" s="17">
        <v>5384.2425793899483</v>
      </c>
      <c r="J34" s="17">
        <v>1.4400900457129404</v>
      </c>
      <c r="K34" s="17">
        <v>2119.8150864910403</v>
      </c>
      <c r="L34" s="17">
        <v>16.192710228112816</v>
      </c>
      <c r="M34" s="17">
        <v>24.873615746744825</v>
      </c>
      <c r="N34" s="17">
        <v>14.870028027436589</v>
      </c>
      <c r="O34" s="17">
        <v>1.215612533549542</v>
      </c>
      <c r="P34">
        <f t="shared" si="12"/>
        <v>0.39552709921143253</v>
      </c>
      <c r="Q34">
        <f t="shared" si="0"/>
        <v>0.15098392936322885</v>
      </c>
      <c r="R34">
        <f t="shared" si="1"/>
        <v>53.526768319826701</v>
      </c>
      <c r="S34">
        <f t="shared" si="2"/>
        <v>2.2965728188701427E-2</v>
      </c>
      <c r="T34" s="22">
        <f t="shared" si="3"/>
        <v>7.6366858883076461</v>
      </c>
      <c r="U34">
        <f t="shared" si="4"/>
        <v>5.384242579389948</v>
      </c>
      <c r="V34">
        <f t="shared" si="5"/>
        <v>1.4400900457129404E-3</v>
      </c>
      <c r="W34">
        <f t="shared" si="6"/>
        <v>2.1198150864910406</v>
      </c>
      <c r="X34">
        <f t="shared" si="7"/>
        <v>1.6192710228112816E-2</v>
      </c>
      <c r="Y34">
        <f t="shared" si="8"/>
        <v>2.4873615746744824E-2</v>
      </c>
      <c r="Z34">
        <f t="shared" si="9"/>
        <v>1.487002802743659E-2</v>
      </c>
      <c r="AA34">
        <f t="shared" si="10"/>
        <v>1.215612533549542E-3</v>
      </c>
      <c r="AB34" s="29">
        <v>452.30224905550062</v>
      </c>
      <c r="AC34" s="31">
        <v>41.558500000000002</v>
      </c>
      <c r="AD34" s="20">
        <v>0.42550000000000004</v>
      </c>
      <c r="AE34" s="20">
        <v>0.89949999999999997</v>
      </c>
      <c r="AF34" s="18">
        <v>0</v>
      </c>
      <c r="AG34">
        <f t="shared" si="13"/>
        <v>5.6992377407987391E-2</v>
      </c>
      <c r="AH34">
        <f t="shared" si="14"/>
        <v>2.3282630848119488</v>
      </c>
      <c r="AI34">
        <f t="shared" si="15"/>
        <v>1.8897945434027095E-3</v>
      </c>
      <c r="AJ34">
        <f t="shared" si="16"/>
        <v>0.84914965400010889</v>
      </c>
      <c r="AK34">
        <f t="shared" si="17"/>
        <v>0.13770441379513934</v>
      </c>
      <c r="AL34">
        <f t="shared" si="18"/>
        <v>0.10577919593268666</v>
      </c>
      <c r="AM34">
        <f t="shared" si="19"/>
        <v>5.7986428748837298E-4</v>
      </c>
      <c r="AN34">
        <f t="shared" si="20"/>
        <v>2.1872894736842108</v>
      </c>
      <c r="AO34">
        <f t="shared" si="21"/>
        <v>1.2002820874471087E-2</v>
      </c>
      <c r="AP34">
        <f t="shared" si="22"/>
        <v>1.8727878409327502E-2</v>
      </c>
      <c r="AQ34">
        <f t="shared" si="29"/>
        <v>3.480358384778762</v>
      </c>
      <c r="AR34">
        <f t="shared" si="30"/>
        <v>2.2180201729680094</v>
      </c>
      <c r="AS34">
        <f t="shared" si="31"/>
        <v>1.2623382118107527</v>
      </c>
      <c r="AT34">
        <f t="shared" si="32"/>
        <v>77.015254302574021</v>
      </c>
      <c r="AU34" s="20">
        <f t="shared" si="23"/>
        <v>641.49658404543493</v>
      </c>
      <c r="AV34">
        <f t="shared" si="33"/>
        <v>2.6312087307786531</v>
      </c>
      <c r="AW34">
        <f t="shared" si="34"/>
        <v>3.0730699283798589E-2</v>
      </c>
      <c r="AX34">
        <f t="shared" si="35"/>
        <v>2.6004780314948546</v>
      </c>
      <c r="AY34">
        <f t="shared" si="36"/>
        <v>158.65516470150106</v>
      </c>
      <c r="AZ34" s="20">
        <f t="shared" si="24"/>
        <v>673.89890920970083</v>
      </c>
      <c r="BA34">
        <f t="shared" si="25"/>
        <v>53.250823467922615</v>
      </c>
      <c r="BB34" s="20">
        <f t="shared" si="26"/>
        <v>673.19746435779666</v>
      </c>
      <c r="BC34">
        <f t="shared" si="40"/>
        <v>2.7463724996567036E-3</v>
      </c>
    </row>
    <row r="35" spans="1:55">
      <c r="A35" s="26">
        <v>54</v>
      </c>
      <c r="B35" s="33">
        <f t="shared" si="39"/>
        <v>24</v>
      </c>
      <c r="C35" s="44">
        <f t="shared" si="38"/>
        <v>1020</v>
      </c>
      <c r="D35" s="17">
        <v>389.33957630193731</v>
      </c>
      <c r="E35" s="17">
        <v>141.42982171051153</v>
      </c>
      <c r="F35" s="17">
        <v>51759.235843159324</v>
      </c>
      <c r="G35" s="17">
        <v>18.223647908658755</v>
      </c>
      <c r="H35" s="17">
        <v>8041.3299222775204</v>
      </c>
      <c r="I35" s="17">
        <v>4775.3031567541711</v>
      </c>
      <c r="J35" s="17">
        <v>0.69929532312406306</v>
      </c>
      <c r="K35" s="17">
        <v>748.65871961075914</v>
      </c>
      <c r="L35" s="17">
        <v>11.561146116330965</v>
      </c>
      <c r="M35" s="17">
        <v>18.464245985653047</v>
      </c>
      <c r="N35" s="17">
        <v>5.6365759830257147</v>
      </c>
      <c r="O35" s="17">
        <v>0.61350680454044138</v>
      </c>
      <c r="P35">
        <f t="shared" si="12"/>
        <v>0.38933957630193733</v>
      </c>
      <c r="Q35">
        <f t="shared" si="0"/>
        <v>0.14142982171051152</v>
      </c>
      <c r="R35">
        <f t="shared" si="1"/>
        <v>51.759235843159324</v>
      </c>
      <c r="S35">
        <f t="shared" si="2"/>
        <v>1.8223647908658755E-2</v>
      </c>
      <c r="T35" s="22">
        <f t="shared" si="3"/>
        <v>8.0413299222775212</v>
      </c>
      <c r="U35">
        <f t="shared" si="4"/>
        <v>4.7753031567541715</v>
      </c>
      <c r="V35">
        <f t="shared" si="5"/>
        <v>6.9929532312406305E-4</v>
      </c>
      <c r="W35">
        <f t="shared" si="6"/>
        <v>0.74865871961075914</v>
      </c>
      <c r="X35">
        <f t="shared" si="7"/>
        <v>1.1561146116330965E-2</v>
      </c>
      <c r="Y35">
        <f t="shared" si="8"/>
        <v>1.8464245985653046E-2</v>
      </c>
      <c r="Z35">
        <f t="shared" si="9"/>
        <v>5.6365759830257151E-3</v>
      </c>
      <c r="AA35">
        <f t="shared" si="10"/>
        <v>6.1350680454044142E-4</v>
      </c>
      <c r="AB35" s="29">
        <v>466.2741972344021</v>
      </c>
      <c r="AC35" s="31">
        <v>41.422500000000007</v>
      </c>
      <c r="AD35" s="20">
        <v>0.33349999999999996</v>
      </c>
      <c r="AE35" s="20">
        <v>0.75550000000000006</v>
      </c>
      <c r="AF35" s="18">
        <v>0</v>
      </c>
      <c r="AG35">
        <f t="shared" si="13"/>
        <v>5.6100803501720073E-2</v>
      </c>
      <c r="AH35">
        <f t="shared" si="14"/>
        <v>2.2513804194501663</v>
      </c>
      <c r="AI35">
        <f t="shared" si="15"/>
        <v>1.4995801611733188E-3</v>
      </c>
      <c r="AJ35">
        <f t="shared" si="16"/>
        <v>0.89414343094264515</v>
      </c>
      <c r="AK35">
        <f t="shared" si="17"/>
        <v>0.12213051551800949</v>
      </c>
      <c r="AL35">
        <f t="shared" si="18"/>
        <v>3.7358219541455046E-2</v>
      </c>
      <c r="AM35">
        <f t="shared" si="19"/>
        <v>4.1400702296619392E-4</v>
      </c>
      <c r="AN35">
        <f t="shared" si="20"/>
        <v>2.180131578947369</v>
      </c>
      <c r="AO35">
        <f t="shared" si="21"/>
        <v>9.4076163610719299E-3</v>
      </c>
      <c r="AP35">
        <f t="shared" si="22"/>
        <v>1.5729752238184468E-2</v>
      </c>
      <c r="AQ35">
        <f t="shared" si="29"/>
        <v>3.3630269761381357</v>
      </c>
      <c r="AR35">
        <f t="shared" si="30"/>
        <v>2.2052689475466254</v>
      </c>
      <c r="AS35">
        <f t="shared" si="31"/>
        <v>1.1577580285915103</v>
      </c>
      <c r="AT35">
        <f t="shared" si="32"/>
        <v>70.634817324368044</v>
      </c>
      <c r="AU35" s="20">
        <f t="shared" si="23"/>
        <v>645.3310100167057</v>
      </c>
      <c r="AV35">
        <f t="shared" si="33"/>
        <v>2.4688835451954905</v>
      </c>
      <c r="AW35">
        <f t="shared" si="34"/>
        <v>2.5137368599256398E-2</v>
      </c>
      <c r="AX35">
        <f t="shared" si="35"/>
        <v>2.4437461765962341</v>
      </c>
      <c r="AY35">
        <f t="shared" si="36"/>
        <v>149.09295423413624</v>
      </c>
      <c r="AZ35" s="20">
        <f t="shared" si="24"/>
        <v>674.29990338009998</v>
      </c>
      <c r="BA35">
        <f t="shared" si="25"/>
        <v>51.542954743018278</v>
      </c>
      <c r="BB35" s="20">
        <f t="shared" si="26"/>
        <v>673.75012227995899</v>
      </c>
      <c r="BC35">
        <f t="shared" si="40"/>
        <v>1.0985489998626814E-2</v>
      </c>
    </row>
    <row r="36" spans="1:55">
      <c r="A36" s="26">
        <v>78</v>
      </c>
      <c r="B36" s="33">
        <f t="shared" si="39"/>
        <v>24</v>
      </c>
      <c r="C36" s="44">
        <f t="shared" si="38"/>
        <v>1044</v>
      </c>
      <c r="D36" s="17">
        <v>380.53406402611995</v>
      </c>
      <c r="E36" s="17">
        <v>134.63949349282782</v>
      </c>
      <c r="F36" s="17">
        <v>51586.137578093811</v>
      </c>
      <c r="G36" s="17">
        <v>15.230150442874958</v>
      </c>
      <c r="H36" s="17">
        <v>7656.3648769664651</v>
      </c>
      <c r="I36" s="17">
        <v>4516.9828859448562</v>
      </c>
      <c r="J36" s="17">
        <v>0.48350988365327097</v>
      </c>
      <c r="K36" s="17">
        <v>387.83134920463897</v>
      </c>
      <c r="L36" s="17">
        <v>11.112709915184652</v>
      </c>
      <c r="M36" s="17">
        <v>17.395632527193481</v>
      </c>
      <c r="N36" s="17">
        <v>2.9580630787761488</v>
      </c>
      <c r="O36" s="17">
        <v>0.38010535313189209</v>
      </c>
      <c r="P36">
        <f t="shared" si="12"/>
        <v>0.38053406402611994</v>
      </c>
      <c r="Q36">
        <f t="shared" si="0"/>
        <v>0.13463949349282783</v>
      </c>
      <c r="R36">
        <f t="shared" si="1"/>
        <v>51.586137578093812</v>
      </c>
      <c r="S36">
        <f t="shared" si="2"/>
        <v>1.5230150442874959E-2</v>
      </c>
      <c r="T36" s="22">
        <f t="shared" si="3"/>
        <v>7.6563648769664647</v>
      </c>
      <c r="U36">
        <f t="shared" si="4"/>
        <v>4.5169828859448566</v>
      </c>
      <c r="V36">
        <f t="shared" si="5"/>
        <v>4.8350988365327097E-4</v>
      </c>
      <c r="W36">
        <f t="shared" si="6"/>
        <v>0.38783134920463896</v>
      </c>
      <c r="X36">
        <f t="shared" si="7"/>
        <v>1.1112709915184652E-2</v>
      </c>
      <c r="Y36">
        <f t="shared" si="8"/>
        <v>1.7395632527193481E-2</v>
      </c>
      <c r="Z36">
        <f t="shared" si="9"/>
        <v>2.9580630787761487E-3</v>
      </c>
      <c r="AA36">
        <f t="shared" si="10"/>
        <v>3.801053531318921E-4</v>
      </c>
      <c r="AB36" s="29">
        <v>472.80606090953216</v>
      </c>
      <c r="AC36" s="31">
        <v>38.485500000000002</v>
      </c>
      <c r="AD36" s="20">
        <v>0.27</v>
      </c>
      <c r="AE36" s="20">
        <v>0.73750000000000004</v>
      </c>
      <c r="AF36" s="18">
        <v>0</v>
      </c>
      <c r="AG36">
        <f t="shared" si="13"/>
        <v>5.4831997698288171E-2</v>
      </c>
      <c r="AH36">
        <f t="shared" si="14"/>
        <v>2.24385113432335</v>
      </c>
      <c r="AI36">
        <f t="shared" si="15"/>
        <v>1.2532524536412227E-3</v>
      </c>
      <c r="AJ36">
        <f t="shared" si="16"/>
        <v>0.85133782916602652</v>
      </c>
      <c r="AK36">
        <f t="shared" si="17"/>
        <v>0.11552385897557178</v>
      </c>
      <c r="AL36">
        <f t="shared" si="18"/>
        <v>1.9352861736758431E-2</v>
      </c>
      <c r="AM36">
        <f t="shared" si="19"/>
        <v>3.979484302662364E-4</v>
      </c>
      <c r="AN36">
        <f t="shared" si="20"/>
        <v>2.0255526315789476</v>
      </c>
      <c r="AO36">
        <f t="shared" si="21"/>
        <v>7.616361071932299E-3</v>
      </c>
      <c r="AP36">
        <f t="shared" si="22"/>
        <v>1.5354986466791589E-2</v>
      </c>
      <c r="AQ36">
        <f t="shared" si="29"/>
        <v>3.2865488827839022</v>
      </c>
      <c r="AR36">
        <f t="shared" si="30"/>
        <v>2.0485239791176717</v>
      </c>
      <c r="AS36">
        <f t="shared" si="31"/>
        <v>1.2380249036662305</v>
      </c>
      <c r="AT36">
        <f t="shared" si="32"/>
        <v>75.531899372676719</v>
      </c>
      <c r="AU36" s="20">
        <f t="shared" si="23"/>
        <v>652.54101070113825</v>
      </c>
      <c r="AV36">
        <f t="shared" si="33"/>
        <v>2.4352110536178757</v>
      </c>
      <c r="AW36">
        <f t="shared" si="34"/>
        <v>2.2971347538723888E-2</v>
      </c>
      <c r="AX36">
        <f t="shared" si="35"/>
        <v>2.4122397060791516</v>
      </c>
      <c r="AY36">
        <f t="shared" si="36"/>
        <v>147.17074446788902</v>
      </c>
      <c r="AZ36" s="20">
        <f t="shared" si="24"/>
        <v>678.01677360854137</v>
      </c>
      <c r="BA36">
        <f t="shared" si="25"/>
        <v>51.411037437050091</v>
      </c>
      <c r="BB36" s="20">
        <f t="shared" si="26"/>
        <v>677.57167346749782</v>
      </c>
      <c r="BC36">
        <f t="shared" si="40"/>
        <v>1.0985489998626814E-2</v>
      </c>
    </row>
    <row r="37" spans="1:55">
      <c r="A37" s="26">
        <v>102</v>
      </c>
      <c r="B37" s="33">
        <f t="shared" si="39"/>
        <v>24</v>
      </c>
      <c r="C37" s="44">
        <f t="shared" si="38"/>
        <v>1068</v>
      </c>
      <c r="D37" s="17">
        <v>374.35109582954834</v>
      </c>
      <c r="E37" s="17">
        <v>131.4851967399899</v>
      </c>
      <c r="F37" s="17">
        <v>51023.944968285112</v>
      </c>
      <c r="G37" s="17">
        <v>14.013823465918941</v>
      </c>
      <c r="H37" s="17">
        <v>7407.0980149745947</v>
      </c>
      <c r="I37" s="17">
        <v>4507.9175093407057</v>
      </c>
      <c r="J37" s="17">
        <v>0.43697483348941674</v>
      </c>
      <c r="K37" s="17">
        <v>268.49307984693837</v>
      </c>
      <c r="L37" s="17">
        <v>8.7426846470562545</v>
      </c>
      <c r="M37" s="17">
        <v>17.902530243569668</v>
      </c>
      <c r="N37" s="17">
        <v>2.116857260041034</v>
      </c>
      <c r="O37" s="17">
        <v>0.49088796804562129</v>
      </c>
      <c r="P37">
        <f t="shared" si="12"/>
        <v>0.37435109582954834</v>
      </c>
      <c r="Q37">
        <f t="shared" si="0"/>
        <v>0.1314851967399899</v>
      </c>
      <c r="R37">
        <f t="shared" si="1"/>
        <v>51.023944968285114</v>
      </c>
      <c r="S37">
        <f t="shared" si="2"/>
        <v>1.401382346591894E-2</v>
      </c>
      <c r="T37" s="22">
        <f t="shared" si="3"/>
        <v>7.4070980149745944</v>
      </c>
      <c r="U37">
        <f t="shared" si="4"/>
        <v>4.5079175093407056</v>
      </c>
      <c r="V37">
        <f t="shared" si="5"/>
        <v>4.3697483348941672E-4</v>
      </c>
      <c r="W37">
        <f t="shared" si="6"/>
        <v>0.26849307984693838</v>
      </c>
      <c r="X37">
        <f t="shared" si="7"/>
        <v>8.7426846470562546E-3</v>
      </c>
      <c r="Y37">
        <f t="shared" si="8"/>
        <v>1.7902530243569668E-2</v>
      </c>
      <c r="Z37">
        <f t="shared" si="9"/>
        <v>2.116857260041034E-3</v>
      </c>
      <c r="AA37">
        <f t="shared" si="10"/>
        <v>4.9088796804562128E-4</v>
      </c>
      <c r="AB37" s="29">
        <v>464.10033599092282</v>
      </c>
      <c r="AC37" s="31">
        <v>36.524500000000003</v>
      </c>
      <c r="AD37" s="20">
        <v>0.39800000000000002</v>
      </c>
      <c r="AE37" s="20">
        <v>0.68799999999999994</v>
      </c>
      <c r="AF37" s="18">
        <v>0</v>
      </c>
      <c r="AG37">
        <f t="shared" si="13"/>
        <v>5.3941080090713016E-2</v>
      </c>
      <c r="AH37">
        <f t="shared" si="14"/>
        <v>2.2193973452929585</v>
      </c>
      <c r="AI37">
        <f t="shared" si="15"/>
        <v>1.1531638317974853E-3</v>
      </c>
      <c r="AJ37">
        <f t="shared" si="16"/>
        <v>0.82362098016767171</v>
      </c>
      <c r="AK37">
        <f t="shared" si="17"/>
        <v>0.11529200791152699</v>
      </c>
      <c r="AL37">
        <f t="shared" si="18"/>
        <v>1.3397858275795328E-2</v>
      </c>
      <c r="AM37">
        <f t="shared" si="19"/>
        <v>3.1307733740577453E-4</v>
      </c>
      <c r="AN37">
        <f t="shared" si="20"/>
        <v>1.922342105263158</v>
      </c>
      <c r="AO37">
        <f t="shared" si="21"/>
        <v>1.1227080394922425E-2</v>
      </c>
      <c r="AP37">
        <f t="shared" si="22"/>
        <v>1.4324380595461169E-2</v>
      </c>
      <c r="AQ37">
        <f t="shared" si="29"/>
        <v>3.227115512907869</v>
      </c>
      <c r="AR37">
        <f t="shared" si="30"/>
        <v>1.9478935662535415</v>
      </c>
      <c r="AS37">
        <f t="shared" si="31"/>
        <v>1.2792219466543275</v>
      </c>
      <c r="AT37">
        <f t="shared" si="32"/>
        <v>78.045330965380515</v>
      </c>
      <c r="AU37" s="20">
        <f t="shared" si="23"/>
        <v>643.51316057973827</v>
      </c>
      <c r="AV37">
        <f t="shared" si="33"/>
        <v>2.4034945327401971</v>
      </c>
      <c r="AW37">
        <f t="shared" si="34"/>
        <v>2.5551460990383593E-2</v>
      </c>
      <c r="AX37">
        <f t="shared" si="35"/>
        <v>2.3779430717498133</v>
      </c>
      <c r="AY37">
        <f t="shared" si="36"/>
        <v>145.0783068074561</v>
      </c>
      <c r="AZ37" s="20">
        <f t="shared" si="24"/>
        <v>666.59359115653422</v>
      </c>
      <c r="BA37">
        <f t="shared" si="25"/>
        <v>50.765834390005843</v>
      </c>
      <c r="BB37" s="20">
        <f t="shared" si="26"/>
        <v>665.93748057825485</v>
      </c>
      <c r="BC37">
        <f t="shared" si="40"/>
        <v>1.0985489998626814E-2</v>
      </c>
    </row>
    <row r="38" spans="1:55">
      <c r="A38" s="26">
        <v>126</v>
      </c>
      <c r="B38" s="33">
        <f t="shared" si="39"/>
        <v>24</v>
      </c>
      <c r="C38" s="44">
        <f t="shared" si="38"/>
        <v>1092</v>
      </c>
      <c r="D38" s="17">
        <v>382.93926583492583</v>
      </c>
      <c r="E38" s="17">
        <v>134.19510656052384</v>
      </c>
      <c r="F38" s="17">
        <v>50959.950127644246</v>
      </c>
      <c r="G38" s="17">
        <v>11.404397146351126</v>
      </c>
      <c r="H38" s="17">
        <v>7286.3251612551894</v>
      </c>
      <c r="I38" s="17">
        <v>4542.4908948933571</v>
      </c>
      <c r="J38" s="17">
        <v>0.37115498420365622</v>
      </c>
      <c r="K38" s="17">
        <v>217.66858828627656</v>
      </c>
      <c r="L38" s="17">
        <v>9.3426422973801717</v>
      </c>
      <c r="M38" s="17">
        <v>18.841851113354888</v>
      </c>
      <c r="N38" s="17">
        <v>1.6548754415185836</v>
      </c>
      <c r="O38" s="17">
        <v>0.28210601270840641</v>
      </c>
      <c r="P38">
        <f t="shared" si="12"/>
        <v>0.38293926583492582</v>
      </c>
      <c r="Q38">
        <f t="shared" si="0"/>
        <v>0.13419510656052383</v>
      </c>
      <c r="R38">
        <f t="shared" si="1"/>
        <v>50.959950127644248</v>
      </c>
      <c r="S38">
        <f t="shared" si="2"/>
        <v>1.1404397146351126E-2</v>
      </c>
      <c r="T38" s="22">
        <f t="shared" si="3"/>
        <v>7.2863251612551894</v>
      </c>
      <c r="U38">
        <f t="shared" si="4"/>
        <v>4.5424908948933567</v>
      </c>
      <c r="V38">
        <f t="shared" si="5"/>
        <v>3.7115498420365624E-4</v>
      </c>
      <c r="W38">
        <f t="shared" si="6"/>
        <v>0.21766858828627655</v>
      </c>
      <c r="X38">
        <f t="shared" si="7"/>
        <v>9.3426422973801725E-3</v>
      </c>
      <c r="Y38">
        <f t="shared" si="8"/>
        <v>1.8841851113354888E-2</v>
      </c>
      <c r="Z38">
        <f t="shared" si="9"/>
        <v>1.6548754415185835E-3</v>
      </c>
      <c r="AA38">
        <f t="shared" si="10"/>
        <v>2.8210601270840639E-4</v>
      </c>
      <c r="AB38" s="29">
        <v>470.66353766695374</v>
      </c>
      <c r="AC38" s="31">
        <v>36.307000000000002</v>
      </c>
      <c r="AD38" s="20">
        <v>0.20999999999999996</v>
      </c>
      <c r="AE38" s="20">
        <v>0.69700000000000006</v>
      </c>
      <c r="AF38" s="18">
        <v>0</v>
      </c>
      <c r="AG38">
        <f t="shared" si="13"/>
        <v>5.5178568564110346E-2</v>
      </c>
      <c r="AH38">
        <f t="shared" si="14"/>
        <v>2.2166137506587322</v>
      </c>
      <c r="AI38">
        <f t="shared" si="15"/>
        <v>9.3844041525209846E-4</v>
      </c>
      <c r="AJ38">
        <f t="shared" si="16"/>
        <v>0.81019182667774536</v>
      </c>
      <c r="AK38">
        <f t="shared" si="17"/>
        <v>0.11617623772105772</v>
      </c>
      <c r="AL38">
        <f t="shared" si="18"/>
        <v>1.0861706002309211E-2</v>
      </c>
      <c r="AM38">
        <f t="shared" si="19"/>
        <v>3.3456194440036426E-4</v>
      </c>
      <c r="AN38">
        <f t="shared" si="20"/>
        <v>1.9108947368421054</v>
      </c>
      <c r="AO38">
        <f t="shared" si="21"/>
        <v>5.9238363892806754E-3</v>
      </c>
      <c r="AP38">
        <f t="shared" si="22"/>
        <v>1.4511763481157611E-2</v>
      </c>
      <c r="AQ38">
        <f t="shared" si="29"/>
        <v>3.2102950919836073</v>
      </c>
      <c r="AR38">
        <f t="shared" si="30"/>
        <v>1.9313303367125436</v>
      </c>
      <c r="AS38">
        <f t="shared" si="31"/>
        <v>1.2789647552710637</v>
      </c>
      <c r="AT38">
        <f t="shared" si="32"/>
        <v>78.029639719087598</v>
      </c>
      <c r="AU38" s="20">
        <f t="shared" si="23"/>
        <v>649.47264355751145</v>
      </c>
      <c r="AV38">
        <f t="shared" si="33"/>
        <v>2.4001032653058618</v>
      </c>
      <c r="AW38">
        <f t="shared" si="34"/>
        <v>2.0435599870438286E-2</v>
      </c>
      <c r="AX38">
        <f t="shared" si="35"/>
        <v>2.3796676654354236</v>
      </c>
      <c r="AY38">
        <f t="shared" si="36"/>
        <v>145.18352426821519</v>
      </c>
      <c r="AZ38" s="20">
        <f t="shared" si="24"/>
        <v>673.01205295783211</v>
      </c>
      <c r="BA38">
        <f t="shared" si="25"/>
        <v>50.823761129054688</v>
      </c>
      <c r="BB38" s="20">
        <f t="shared" si="26"/>
        <v>672.66586395924242</v>
      </c>
      <c r="BC38">
        <f t="shared" si="40"/>
        <v>1.0985489998626814E-2</v>
      </c>
    </row>
    <row r="39" spans="1:55">
      <c r="A39" s="26">
        <v>150</v>
      </c>
      <c r="B39" s="33">
        <f t="shared" si="39"/>
        <v>24</v>
      </c>
      <c r="C39" s="44">
        <f t="shared" si="38"/>
        <v>1116</v>
      </c>
      <c r="D39" s="17">
        <v>379.56574685883567</v>
      </c>
      <c r="E39" s="17">
        <v>132.34979571565006</v>
      </c>
      <c r="F39" s="17">
        <v>49202.130694958221</v>
      </c>
      <c r="G39" s="17">
        <v>10.552612885306926</v>
      </c>
      <c r="H39" s="17">
        <v>7037.6083061364016</v>
      </c>
      <c r="I39" s="17">
        <v>4568.4097832650359</v>
      </c>
      <c r="J39" s="17">
        <v>0.33081142490377563</v>
      </c>
      <c r="K39" s="17">
        <v>195.42067860793225</v>
      </c>
      <c r="L39" s="17">
        <v>9.3390207628976913</v>
      </c>
      <c r="M39" s="17">
        <v>19.359981769288115</v>
      </c>
      <c r="N39" s="17">
        <v>1.5033865515465898</v>
      </c>
      <c r="O39" s="17">
        <v>0.26384449066816179</v>
      </c>
      <c r="P39">
        <f t="shared" si="12"/>
        <v>0.37956574685883565</v>
      </c>
      <c r="Q39">
        <f t="shared" si="0"/>
        <v>0.13234979571565006</v>
      </c>
      <c r="R39">
        <f t="shared" si="1"/>
        <v>49.202130694958221</v>
      </c>
      <c r="S39">
        <f t="shared" si="2"/>
        <v>1.0552612885306926E-2</v>
      </c>
      <c r="T39" s="22">
        <f t="shared" si="3"/>
        <v>7.0376083061364012</v>
      </c>
      <c r="U39">
        <f t="shared" si="4"/>
        <v>4.5684097832650359</v>
      </c>
      <c r="V39">
        <f t="shared" si="5"/>
        <v>3.308114249037756E-4</v>
      </c>
      <c r="W39">
        <f t="shared" si="6"/>
        <v>0.19542067860793225</v>
      </c>
      <c r="X39">
        <f t="shared" si="7"/>
        <v>9.3390207628976912E-3</v>
      </c>
      <c r="Y39">
        <f t="shared" si="8"/>
        <v>1.9359981769288114E-2</v>
      </c>
      <c r="Z39">
        <f t="shared" si="9"/>
        <v>1.5033865515465899E-3</v>
      </c>
      <c r="AA39">
        <f t="shared" si="10"/>
        <v>2.6384449066816181E-4</v>
      </c>
      <c r="AB39" s="29">
        <v>460.68509807339001</v>
      </c>
      <c r="AC39" s="31">
        <v>34.709000000000003</v>
      </c>
      <c r="AD39" s="20">
        <v>0.21149999999999999</v>
      </c>
      <c r="AE39" s="20">
        <v>0.67649999999999999</v>
      </c>
      <c r="AF39" s="18">
        <v>0</v>
      </c>
      <c r="AG39">
        <f t="shared" si="13"/>
        <v>5.4692470728938854E-2</v>
      </c>
      <c r="AH39">
        <f t="shared" si="14"/>
        <v>2.1401535752482914</v>
      </c>
      <c r="AI39">
        <f t="shared" si="15"/>
        <v>8.6834913682838318E-4</v>
      </c>
      <c r="AJ39">
        <f t="shared" si="16"/>
        <v>0.78253613485578954</v>
      </c>
      <c r="AK39">
        <f t="shared" si="17"/>
        <v>0.11683912489168889</v>
      </c>
      <c r="AL39">
        <f t="shared" si="18"/>
        <v>9.7515308686592934E-3</v>
      </c>
      <c r="AM39">
        <f t="shared" si="19"/>
        <v>3.344322565048412E-4</v>
      </c>
      <c r="AN39">
        <f t="shared" si="20"/>
        <v>1.8267894736842107</v>
      </c>
      <c r="AO39">
        <f t="shared" si="21"/>
        <v>5.9661495063469665E-3</v>
      </c>
      <c r="AP39">
        <f t="shared" si="22"/>
        <v>1.4084946908182386E-2</v>
      </c>
      <c r="AQ39">
        <f t="shared" si="29"/>
        <v>3.1051756179867009</v>
      </c>
      <c r="AR39">
        <f t="shared" si="30"/>
        <v>1.84684057009874</v>
      </c>
      <c r="AS39">
        <f t="shared" si="31"/>
        <v>1.2583350478879609</v>
      </c>
      <c r="AT39">
        <f t="shared" si="32"/>
        <v>76.771021271644486</v>
      </c>
      <c r="AU39" s="20">
        <f t="shared" si="23"/>
        <v>634.60995400846116</v>
      </c>
      <c r="AV39">
        <f t="shared" si="33"/>
        <v>2.3226394831309114</v>
      </c>
      <c r="AW39">
        <f t="shared" si="34"/>
        <v>2.0051096414529353E-2</v>
      </c>
      <c r="AX39">
        <f t="shared" si="35"/>
        <v>2.3025883867163821</v>
      </c>
      <c r="AY39">
        <f t="shared" si="36"/>
        <v>140.48091747356648</v>
      </c>
      <c r="AZ39" s="20">
        <f t="shared" si="24"/>
        <v>656.55178388001036</v>
      </c>
      <c r="BA39">
        <f t="shared" si="25"/>
        <v>49.064968917807306</v>
      </c>
      <c r="BB39" s="20">
        <f t="shared" si="26"/>
        <v>656.20312210285942</v>
      </c>
      <c r="BC39">
        <f t="shared" si="40"/>
        <v>1.0985489998626814E-2</v>
      </c>
    </row>
    <row r="40" spans="1:55">
      <c r="A40" s="26">
        <v>174</v>
      </c>
      <c r="B40" s="33">
        <f t="shared" si="39"/>
        <v>24</v>
      </c>
      <c r="C40" s="44">
        <f t="shared" si="38"/>
        <v>1140</v>
      </c>
      <c r="D40" s="17">
        <v>374.16267841018953</v>
      </c>
      <c r="E40" s="17">
        <v>129.22116263613043</v>
      </c>
      <c r="F40" s="17">
        <v>48901.892093667702</v>
      </c>
      <c r="G40" s="17">
        <v>9.9346974514260644</v>
      </c>
      <c r="H40" s="17">
        <v>6871.8939028760087</v>
      </c>
      <c r="I40" s="17">
        <v>4516.575830281562</v>
      </c>
      <c r="J40" s="17">
        <v>0.32035386500743362</v>
      </c>
      <c r="K40" s="17">
        <v>183.1151646812917</v>
      </c>
      <c r="L40" s="17">
        <v>9.6877618123584863</v>
      </c>
      <c r="M40" s="17">
        <v>19.739393590529819</v>
      </c>
      <c r="N40" s="17">
        <v>1.3361752460991136</v>
      </c>
      <c r="O40" s="17">
        <v>0.24952877729061909</v>
      </c>
      <c r="P40">
        <f t="shared" si="12"/>
        <v>0.37416267841018952</v>
      </c>
      <c r="Q40">
        <f t="shared" si="0"/>
        <v>0.12922116263613043</v>
      </c>
      <c r="R40">
        <f t="shared" si="1"/>
        <v>48.901892093667705</v>
      </c>
      <c r="S40">
        <f t="shared" si="2"/>
        <v>9.9346974514260642E-3</v>
      </c>
      <c r="T40" s="22">
        <f t="shared" si="3"/>
        <v>6.8718939028760087</v>
      </c>
      <c r="U40">
        <f t="shared" si="4"/>
        <v>4.5165758302815622</v>
      </c>
      <c r="V40">
        <f t="shared" si="5"/>
        <v>3.2035386500743363E-4</v>
      </c>
      <c r="W40">
        <f t="shared" si="6"/>
        <v>0.18311516468129171</v>
      </c>
      <c r="X40">
        <f t="shared" si="7"/>
        <v>9.6877618123584856E-3</v>
      </c>
      <c r="Y40">
        <f t="shared" si="8"/>
        <v>1.9739393590529817E-2</v>
      </c>
      <c r="Z40">
        <f t="shared" si="9"/>
        <v>1.3361752460991137E-3</v>
      </c>
      <c r="AA40">
        <f t="shared" si="10"/>
        <v>2.4952877729061908E-4</v>
      </c>
      <c r="AB40" s="29">
        <v>462.91321510476433</v>
      </c>
      <c r="AC40" s="31">
        <v>33.293499999999995</v>
      </c>
      <c r="AD40" s="20">
        <v>0.29600000000000004</v>
      </c>
      <c r="AE40" s="20">
        <v>0.65600000000000003</v>
      </c>
      <c r="AF40" s="18">
        <v>0</v>
      </c>
      <c r="AG40">
        <f t="shared" si="13"/>
        <v>5.3913930606655544E-2</v>
      </c>
      <c r="AH40">
        <f t="shared" si="14"/>
        <v>2.1270940449616229</v>
      </c>
      <c r="AI40">
        <f t="shared" si="15"/>
        <v>8.1750236177132807E-4</v>
      </c>
      <c r="AJ40">
        <f t="shared" si="16"/>
        <v>0.76410977422639081</v>
      </c>
      <c r="AK40">
        <f t="shared" si="17"/>
        <v>0.11551344834479699</v>
      </c>
      <c r="AL40">
        <f t="shared" si="18"/>
        <v>9.1374832675295264E-3</v>
      </c>
      <c r="AM40">
        <f t="shared" si="19"/>
        <v>3.4692074529484279E-4</v>
      </c>
      <c r="AN40">
        <f t="shared" si="20"/>
        <v>1.7522894736842103</v>
      </c>
      <c r="AO40">
        <f t="shared" si="21"/>
        <v>8.3497884344146695E-3</v>
      </c>
      <c r="AP40">
        <f t="shared" si="22"/>
        <v>1.3658130335207162E-2</v>
      </c>
      <c r="AQ40">
        <f t="shared" si="29"/>
        <v>3.0709331045140615</v>
      </c>
      <c r="AR40">
        <f t="shared" si="30"/>
        <v>1.7742973924538321</v>
      </c>
      <c r="AS40">
        <f t="shared" si="31"/>
        <v>1.2966357120602294</v>
      </c>
      <c r="AT40">
        <f t="shared" si="32"/>
        <v>79.107744792794591</v>
      </c>
      <c r="AU40" s="20">
        <f t="shared" si="23"/>
        <v>637.28458864085451</v>
      </c>
      <c r="AV40">
        <f t="shared" si="33"/>
        <v>2.3068233302876706</v>
      </c>
      <c r="AW40">
        <f t="shared" si="34"/>
        <v>2.2007918769621833E-2</v>
      </c>
      <c r="AX40">
        <f t="shared" si="35"/>
        <v>2.2848154115180486</v>
      </c>
      <c r="AY40">
        <f t="shared" si="36"/>
        <v>139.39658825671614</v>
      </c>
      <c r="AZ40" s="20">
        <f t="shared" si="24"/>
        <v>657.38639275042124</v>
      </c>
      <c r="BA40">
        <f t="shared" si="25"/>
        <v>48.709930457560517</v>
      </c>
      <c r="BB40" s="20">
        <f t="shared" si="26"/>
        <v>656.89843111431389</v>
      </c>
      <c r="BC40">
        <f t="shared" si="40"/>
        <v>1.0985489998626814E-2</v>
      </c>
    </row>
    <row r="41" spans="1:55">
      <c r="A41" s="26">
        <v>198</v>
      </c>
      <c r="B41" s="33">
        <f t="shared" si="39"/>
        <v>24</v>
      </c>
      <c r="C41" s="44">
        <f t="shared" si="38"/>
        <v>1164</v>
      </c>
      <c r="D41" s="17">
        <v>373.99172779363573</v>
      </c>
      <c r="E41" s="17">
        <v>130.26043206180725</v>
      </c>
      <c r="F41" s="17">
        <v>48554.760190611167</v>
      </c>
      <c r="G41" s="17">
        <v>10.346690768825688</v>
      </c>
      <c r="H41" s="17">
        <v>6743.060465623902</v>
      </c>
      <c r="I41" s="17">
        <v>4561.4722631686254</v>
      </c>
      <c r="J41" s="17">
        <v>0.34819934711855011</v>
      </c>
      <c r="K41" s="17">
        <v>187.24073063134037</v>
      </c>
      <c r="L41" s="17">
        <v>9.6940892127598577</v>
      </c>
      <c r="M41" s="17">
        <v>20.307010927844882</v>
      </c>
      <c r="N41" s="17">
        <v>1.347185451759922</v>
      </c>
      <c r="O41" s="17">
        <v>0.27534526783088964</v>
      </c>
      <c r="P41">
        <f t="shared" si="12"/>
        <v>0.37399172779363571</v>
      </c>
      <c r="Q41">
        <f t="shared" si="0"/>
        <v>0.13026043206180726</v>
      </c>
      <c r="R41">
        <f t="shared" si="1"/>
        <v>48.554760190611169</v>
      </c>
      <c r="S41">
        <f t="shared" si="2"/>
        <v>1.0346690768825688E-2</v>
      </c>
      <c r="T41" s="22">
        <f t="shared" si="3"/>
        <v>6.7430604656239019</v>
      </c>
      <c r="U41">
        <f t="shared" si="4"/>
        <v>4.5614722631686258</v>
      </c>
      <c r="V41">
        <f t="shared" si="5"/>
        <v>3.4819934711855009E-4</v>
      </c>
      <c r="W41">
        <f t="shared" si="6"/>
        <v>0.18724073063134036</v>
      </c>
      <c r="X41">
        <f t="shared" si="7"/>
        <v>9.6940892127598578E-3</v>
      </c>
      <c r="Y41">
        <f t="shared" si="8"/>
        <v>2.0307010927844881E-2</v>
      </c>
      <c r="Z41">
        <f t="shared" si="9"/>
        <v>1.3471854517599221E-3</v>
      </c>
      <c r="AA41">
        <f t="shared" si="10"/>
        <v>2.7534526783088966E-4</v>
      </c>
      <c r="AB41" s="29">
        <v>463.48582373754454</v>
      </c>
      <c r="AC41" s="31">
        <v>32.689</v>
      </c>
      <c r="AD41" s="20">
        <v>0.31600000000000006</v>
      </c>
      <c r="AE41" s="20">
        <v>0.62799999999999989</v>
      </c>
      <c r="AF41" s="18">
        <v>0</v>
      </c>
      <c r="AG41">
        <f t="shared" si="13"/>
        <v>5.3889297952973439E-2</v>
      </c>
      <c r="AH41">
        <f t="shared" si="14"/>
        <v>2.1119947886303252</v>
      </c>
      <c r="AI41">
        <f t="shared" si="15"/>
        <v>8.5140430107596694E-4</v>
      </c>
      <c r="AJ41">
        <f t="shared" si="16"/>
        <v>0.74978433642964071</v>
      </c>
      <c r="AK41">
        <f t="shared" si="17"/>
        <v>0.11666169471019502</v>
      </c>
      <c r="AL41">
        <f t="shared" si="18"/>
        <v>9.343349831903212E-3</v>
      </c>
      <c r="AM41">
        <f t="shared" si="19"/>
        <v>3.4714733080608263E-4</v>
      </c>
      <c r="AN41">
        <f t="shared" si="20"/>
        <v>1.7204736842105264</v>
      </c>
      <c r="AO41">
        <f t="shared" si="21"/>
        <v>8.9139633286318774E-3</v>
      </c>
      <c r="AP41">
        <f t="shared" si="22"/>
        <v>1.3075161357484903E-2</v>
      </c>
      <c r="AQ41">
        <f t="shared" si="29"/>
        <v>3.0428720191869192</v>
      </c>
      <c r="AR41">
        <f t="shared" si="30"/>
        <v>1.7424628088966432</v>
      </c>
      <c r="AS41">
        <f t="shared" si="31"/>
        <v>1.300409210290276</v>
      </c>
      <c r="AT41">
        <f t="shared" si="32"/>
        <v>79.337965919809733</v>
      </c>
      <c r="AU41" s="20">
        <f t="shared" si="23"/>
        <v>637.0498939882209</v>
      </c>
      <c r="AV41">
        <f t="shared" si="33"/>
        <v>2.2930876827572786</v>
      </c>
      <c r="AW41">
        <f t="shared" si="34"/>
        <v>2.198912468611678E-2</v>
      </c>
      <c r="AX41">
        <f t="shared" si="35"/>
        <v>2.271098558071162</v>
      </c>
      <c r="AY41">
        <f t="shared" si="36"/>
        <v>138.55972302792159</v>
      </c>
      <c r="AZ41" s="20">
        <f t="shared" si="24"/>
        <v>656.81731288971434</v>
      </c>
      <c r="BA41">
        <f t="shared" si="25"/>
        <v>48.349828173685928</v>
      </c>
      <c r="BB41" s="20">
        <f t="shared" si="26"/>
        <v>656.29638087278909</v>
      </c>
      <c r="BC41">
        <f t="shared" si="40"/>
        <v>1.0985489998626814E-2</v>
      </c>
    </row>
    <row r="42" spans="1:55">
      <c r="A42" s="26">
        <v>270</v>
      </c>
      <c r="B42" s="33">
        <f t="shared" si="39"/>
        <v>72</v>
      </c>
      <c r="C42" s="44">
        <f t="shared" si="38"/>
        <v>1236</v>
      </c>
      <c r="D42" s="17">
        <v>376.24793168881683</v>
      </c>
      <c r="E42" s="17">
        <v>132.00789898827293</v>
      </c>
      <c r="F42" s="17">
        <v>47375.901012102106</v>
      </c>
      <c r="G42" s="17">
        <v>7.6326523769188261</v>
      </c>
      <c r="H42" s="17">
        <v>6410.7595320906594</v>
      </c>
      <c r="I42" s="17">
        <v>4422.6231862560344</v>
      </c>
      <c r="J42" s="17">
        <v>0.28702967287718251</v>
      </c>
      <c r="K42" s="17">
        <v>227.64042239152852</v>
      </c>
      <c r="L42" s="17">
        <v>8.5762601561771614</v>
      </c>
      <c r="M42" s="17">
        <v>20.894016575549824</v>
      </c>
      <c r="N42" s="17">
        <v>1.7016946569656655</v>
      </c>
      <c r="O42" s="17">
        <v>0.19980881608359588</v>
      </c>
      <c r="P42">
        <f t="shared" si="12"/>
        <v>0.37624793168881682</v>
      </c>
      <c r="Q42">
        <f t="shared" si="0"/>
        <v>0.13200789898827292</v>
      </c>
      <c r="R42">
        <f t="shared" si="1"/>
        <v>47.375901012102105</v>
      </c>
      <c r="S42">
        <f t="shared" si="2"/>
        <v>7.6326523769188262E-3</v>
      </c>
      <c r="T42" s="22">
        <f t="shared" si="3"/>
        <v>6.4107595320906592</v>
      </c>
      <c r="U42">
        <f t="shared" si="4"/>
        <v>4.4226231862560343</v>
      </c>
      <c r="V42">
        <f t="shared" si="5"/>
        <v>2.8702967287718253E-4</v>
      </c>
      <c r="W42">
        <f t="shared" si="6"/>
        <v>0.22764042239152851</v>
      </c>
      <c r="X42">
        <f t="shared" si="7"/>
        <v>8.576260156177162E-3</v>
      </c>
      <c r="Y42">
        <f t="shared" si="8"/>
        <v>2.0894016575549824E-2</v>
      </c>
      <c r="Z42">
        <f t="shared" si="9"/>
        <v>1.7016946569656654E-3</v>
      </c>
      <c r="AA42">
        <f t="shared" si="10"/>
        <v>1.9980881608359588E-4</v>
      </c>
      <c r="AB42" s="29">
        <v>471.09719601863446</v>
      </c>
      <c r="AC42" s="31">
        <v>29.916999999999998</v>
      </c>
      <c r="AD42" s="20">
        <v>0.17949999999999999</v>
      </c>
      <c r="AE42" s="20">
        <v>0.57500000000000007</v>
      </c>
      <c r="AF42" s="18">
        <v>0</v>
      </c>
      <c r="AG42">
        <f t="shared" si="13"/>
        <v>5.4214399378792043E-2</v>
      </c>
      <c r="AH42">
        <f t="shared" si="14"/>
        <v>2.0607177473728626</v>
      </c>
      <c r="AI42">
        <f t="shared" si="15"/>
        <v>6.280726086746617E-4</v>
      </c>
      <c r="AJ42">
        <f t="shared" si="16"/>
        <v>0.71283464033624822</v>
      </c>
      <c r="AK42">
        <f t="shared" si="17"/>
        <v>0.11311056742342798</v>
      </c>
      <c r="AL42">
        <f t="shared" si="18"/>
        <v>1.1359302514547332E-2</v>
      </c>
      <c r="AM42">
        <f t="shared" si="19"/>
        <v>3.0711764211914635E-4</v>
      </c>
      <c r="AN42">
        <f t="shared" si="20"/>
        <v>1.5745789473684209</v>
      </c>
      <c r="AO42">
        <f t="shared" si="21"/>
        <v>5.063469675599435E-3</v>
      </c>
      <c r="AP42">
        <f t="shared" si="22"/>
        <v>1.1971684363939205E-2</v>
      </c>
      <c r="AQ42">
        <f t="shared" si="29"/>
        <v>2.9531718472766717</v>
      </c>
      <c r="AR42">
        <f t="shared" si="30"/>
        <v>1.5916141014079594</v>
      </c>
      <c r="AS42">
        <f t="shared" si="31"/>
        <v>1.3615577458687123</v>
      </c>
      <c r="AT42">
        <f t="shared" si="32"/>
        <v>83.068638075450139</v>
      </c>
      <c r="AU42" s="20">
        <f t="shared" si="23"/>
        <v>643.82180553985665</v>
      </c>
      <c r="AV42">
        <f t="shared" si="33"/>
        <v>2.2403372069404237</v>
      </c>
      <c r="AW42">
        <f t="shared" si="34"/>
        <v>1.703515403953864E-2</v>
      </c>
      <c r="AX42">
        <f t="shared" si="35"/>
        <v>2.2233020529008849</v>
      </c>
      <c r="AY42">
        <f t="shared" si="36"/>
        <v>135.64365824748299</v>
      </c>
      <c r="AZ42" s="20">
        <f t="shared" si="24"/>
        <v>660.04598363007733</v>
      </c>
      <c r="BA42">
        <f t="shared" si="25"/>
        <v>47.259491844260076</v>
      </c>
      <c r="BB42" s="20">
        <f t="shared" si="26"/>
        <v>659.75007446223526</v>
      </c>
      <c r="BC42">
        <f t="shared" si="40"/>
        <v>3.2956469995880443E-2</v>
      </c>
    </row>
    <row r="43" spans="1:55">
      <c r="A43" s="26">
        <v>342</v>
      </c>
      <c r="B43" s="33">
        <f t="shared" si="39"/>
        <v>72</v>
      </c>
      <c r="C43" s="44">
        <f t="shared" si="38"/>
        <v>1308</v>
      </c>
      <c r="D43" s="17">
        <v>377.55638060069668</v>
      </c>
      <c r="E43" s="17">
        <v>132.42405827440703</v>
      </c>
      <c r="F43" s="17">
        <v>45465.003591131841</v>
      </c>
      <c r="G43" s="17">
        <v>6.8852278092809707</v>
      </c>
      <c r="H43" s="17">
        <v>6148.9584136217036</v>
      </c>
      <c r="I43" s="17">
        <v>4370.8339585288177</v>
      </c>
      <c r="J43" s="17">
        <v>0.26925460562318942</v>
      </c>
      <c r="K43" s="17">
        <v>270.5825447849229</v>
      </c>
      <c r="L43" s="17">
        <v>7.0492196859283052</v>
      </c>
      <c r="M43" s="17">
        <v>21.251483439232423</v>
      </c>
      <c r="N43" s="17">
        <v>2.0039827584720125</v>
      </c>
      <c r="O43" s="17">
        <v>0.20598757279185836</v>
      </c>
      <c r="P43">
        <f t="shared" si="12"/>
        <v>0.37755638060069668</v>
      </c>
      <c r="Q43">
        <f t="shared" si="0"/>
        <v>0.13242405827440704</v>
      </c>
      <c r="R43">
        <f t="shared" si="1"/>
        <v>45.46500359113184</v>
      </c>
      <c r="S43">
        <f t="shared" si="2"/>
        <v>6.8852278092809711E-3</v>
      </c>
      <c r="T43" s="22">
        <f t="shared" si="3"/>
        <v>6.1489584136217035</v>
      </c>
      <c r="U43">
        <f t="shared" si="4"/>
        <v>4.3708339585288174</v>
      </c>
      <c r="V43">
        <f t="shared" si="5"/>
        <v>2.6925460562318942E-4</v>
      </c>
      <c r="W43">
        <f t="shared" si="6"/>
        <v>0.27058254478492288</v>
      </c>
      <c r="X43">
        <f t="shared" si="7"/>
        <v>7.0492196859283053E-3</v>
      </c>
      <c r="Y43">
        <f t="shared" si="8"/>
        <v>2.1251483439232423E-2</v>
      </c>
      <c r="Z43">
        <f t="shared" si="9"/>
        <v>2.0039827584720123E-3</v>
      </c>
      <c r="AA43">
        <f t="shared" si="10"/>
        <v>2.0598757279185836E-4</v>
      </c>
      <c r="AB43" s="29">
        <v>474.73193729961378</v>
      </c>
      <c r="AC43" s="31">
        <v>28.137</v>
      </c>
      <c r="AD43" s="20">
        <v>0.17199999999999999</v>
      </c>
      <c r="AE43" s="20">
        <v>0.52749999999999997</v>
      </c>
      <c r="AF43" s="18">
        <v>0</v>
      </c>
      <c r="AG43">
        <f t="shared" si="13"/>
        <v>5.4402936685979349E-2</v>
      </c>
      <c r="AH43">
        <f t="shared" si="14"/>
        <v>1.9775991122719374</v>
      </c>
      <c r="AI43">
        <f t="shared" si="15"/>
        <v>5.6656883845142736E-4</v>
      </c>
      <c r="AJ43">
        <f t="shared" si="16"/>
        <v>0.68372406378299155</v>
      </c>
      <c r="AK43">
        <f t="shared" si="17"/>
        <v>0.11178603474498254</v>
      </c>
      <c r="AL43">
        <f t="shared" si="18"/>
        <v>1.3502122993259626E-2</v>
      </c>
      <c r="AM43">
        <f t="shared" si="19"/>
        <v>2.524340084486412E-4</v>
      </c>
      <c r="AN43">
        <f t="shared" si="20"/>
        <v>1.4808947368421053</v>
      </c>
      <c r="AO43">
        <f t="shared" si="21"/>
        <v>4.8519040902679821E-3</v>
      </c>
      <c r="AP43">
        <f t="shared" si="22"/>
        <v>1.0982719133874662E-2</v>
      </c>
      <c r="AQ43">
        <f t="shared" si="29"/>
        <v>2.8418332733260501</v>
      </c>
      <c r="AR43">
        <f t="shared" si="30"/>
        <v>1.4967293600662479</v>
      </c>
      <c r="AS43">
        <f t="shared" si="31"/>
        <v>1.3451039132598022</v>
      </c>
      <c r="AT43">
        <f t="shared" si="32"/>
        <v>82.064789747980527</v>
      </c>
      <c r="AU43" s="20">
        <f t="shared" si="23"/>
        <v>642.43625115040811</v>
      </c>
      <c r="AV43">
        <f t="shared" si="33"/>
        <v>2.1581092095430585</v>
      </c>
      <c r="AW43">
        <f t="shared" si="34"/>
        <v>1.5834623224142644E-2</v>
      </c>
      <c r="AX43">
        <f t="shared" si="35"/>
        <v>2.1422745863189157</v>
      </c>
      <c r="AY43">
        <f t="shared" si="36"/>
        <v>130.70017251131705</v>
      </c>
      <c r="AZ43" s="20">
        <f t="shared" si="24"/>
        <v>656.76194479174683</v>
      </c>
      <c r="BA43">
        <f t="shared" si="25"/>
        <v>45.353458316096578</v>
      </c>
      <c r="BB43" s="20">
        <f t="shared" si="26"/>
        <v>656.47839951671153</v>
      </c>
      <c r="BC43">
        <f t="shared" si="40"/>
        <v>3.2956469995880443E-2</v>
      </c>
    </row>
    <row r="44" spans="1:55">
      <c r="A44" s="26">
        <v>414</v>
      </c>
      <c r="B44" s="33">
        <f t="shared" si="39"/>
        <v>72</v>
      </c>
      <c r="C44" s="44">
        <f t="shared" si="38"/>
        <v>1380</v>
      </c>
      <c r="D44" s="17">
        <v>396.67906201103159</v>
      </c>
      <c r="E44" s="17">
        <v>138.77791682593033</v>
      </c>
      <c r="F44" s="17">
        <v>46305.196681989022</v>
      </c>
      <c r="G44" s="17">
        <v>10.100536938478717</v>
      </c>
      <c r="H44" s="17">
        <v>6290.4359542025586</v>
      </c>
      <c r="I44" s="17">
        <v>4738.9539117029253</v>
      </c>
      <c r="J44" s="17">
        <v>0.36734374986368995</v>
      </c>
      <c r="K44" s="17">
        <v>340.14088756893631</v>
      </c>
      <c r="L44" s="17">
        <v>7.4800564410095811</v>
      </c>
      <c r="M44" s="17">
        <v>22.667059882153282</v>
      </c>
      <c r="N44" s="17">
        <v>2.2900177627938163</v>
      </c>
      <c r="O44" s="17">
        <v>0.39442196798674201</v>
      </c>
      <c r="P44">
        <f t="shared" si="12"/>
        <v>0.39667906201103159</v>
      </c>
      <c r="Q44">
        <f t="shared" si="0"/>
        <v>0.13877791682593033</v>
      </c>
      <c r="R44">
        <f t="shared" si="1"/>
        <v>46.305196681989024</v>
      </c>
      <c r="S44">
        <f t="shared" si="2"/>
        <v>1.0100536938478717E-2</v>
      </c>
      <c r="T44" s="22">
        <f t="shared" si="3"/>
        <v>6.2904359542025583</v>
      </c>
      <c r="U44">
        <f t="shared" si="4"/>
        <v>4.7389539117029251</v>
      </c>
      <c r="V44">
        <f t="shared" si="5"/>
        <v>3.6734374986368992E-4</v>
      </c>
      <c r="W44">
        <f t="shared" si="6"/>
        <v>0.34014088756893629</v>
      </c>
      <c r="X44">
        <f t="shared" si="7"/>
        <v>7.480056441009581E-3</v>
      </c>
      <c r="Y44">
        <f t="shared" si="8"/>
        <v>2.2667059882153281E-2</v>
      </c>
      <c r="Z44">
        <f t="shared" si="9"/>
        <v>2.2900177627938165E-3</v>
      </c>
      <c r="AA44">
        <f t="shared" si="10"/>
        <v>3.9442196798674203E-4</v>
      </c>
      <c r="AB44" s="29">
        <v>498.78307727677395</v>
      </c>
      <c r="AC44" s="31">
        <v>27.745999999999999</v>
      </c>
      <c r="AD44" s="20">
        <v>0.29100000000000004</v>
      </c>
      <c r="AE44" s="20">
        <v>0.54400000000000004</v>
      </c>
      <c r="AF44" s="18">
        <v>0</v>
      </c>
      <c r="AG44">
        <f t="shared" si="13"/>
        <v>5.715836628401031E-2</v>
      </c>
      <c r="AH44">
        <f t="shared" si="14"/>
        <v>2.0141451362326674</v>
      </c>
      <c r="AI44">
        <f t="shared" si="15"/>
        <v>8.3114889434097647E-4</v>
      </c>
      <c r="AJ44">
        <f t="shared" si="16"/>
        <v>0.69945544338797905</v>
      </c>
      <c r="AK44">
        <f t="shared" si="17"/>
        <v>0.12120086730698018</v>
      </c>
      <c r="AL44">
        <f t="shared" si="18"/>
        <v>1.697309818208265E-2</v>
      </c>
      <c r="AM44">
        <f t="shared" si="19"/>
        <v>2.6786236136113091E-4</v>
      </c>
      <c r="AN44">
        <f t="shared" si="20"/>
        <v>1.4603157894736842</v>
      </c>
      <c r="AO44">
        <f t="shared" si="21"/>
        <v>8.2087447108603676E-3</v>
      </c>
      <c r="AP44">
        <f t="shared" si="22"/>
        <v>1.1326254424318135E-2</v>
      </c>
      <c r="AQ44">
        <f t="shared" si="29"/>
        <v>2.9100319226494218</v>
      </c>
      <c r="AR44">
        <f t="shared" si="30"/>
        <v>1.4798507886088628</v>
      </c>
      <c r="AS44">
        <f t="shared" si="31"/>
        <v>1.430181134040559</v>
      </c>
      <c r="AT44">
        <f t="shared" si="32"/>
        <v>87.255350987814509</v>
      </c>
      <c r="AU44" s="20">
        <f t="shared" si="23"/>
        <v>672.87291211563115</v>
      </c>
      <c r="AV44">
        <f t="shared" si="33"/>
        <v>2.2105764792614426</v>
      </c>
      <c r="AW44">
        <f t="shared" si="34"/>
        <v>1.9534999135178505E-2</v>
      </c>
      <c r="AX44">
        <f t="shared" si="35"/>
        <v>2.1910414801262643</v>
      </c>
      <c r="AY44">
        <f t="shared" si="36"/>
        <v>133.67544070250338</v>
      </c>
      <c r="AZ44" s="20">
        <f t="shared" si="24"/>
        <v>685.2308470327547</v>
      </c>
      <c r="BA44">
        <f t="shared" si="25"/>
        <v>46.116477641086341</v>
      </c>
      <c r="BB44" s="20">
        <f t="shared" si="26"/>
        <v>684.75112799185194</v>
      </c>
      <c r="BC44">
        <f t="shared" si="40"/>
        <v>3.2956469995880443E-2</v>
      </c>
    </row>
    <row r="45" spans="1:55">
      <c r="A45" s="26">
        <v>606</v>
      </c>
      <c r="B45" s="33">
        <f t="shared" si="39"/>
        <v>192</v>
      </c>
      <c r="C45" s="44">
        <f t="shared" si="38"/>
        <v>1572</v>
      </c>
      <c r="D45" s="17">
        <v>360.41493105262276</v>
      </c>
      <c r="E45" s="17">
        <v>124.64185910103242</v>
      </c>
      <c r="F45" s="17">
        <v>39907.328675625133</v>
      </c>
      <c r="G45" s="17">
        <v>6.4284518377114868</v>
      </c>
      <c r="H45" s="17">
        <v>5487.0583523039659</v>
      </c>
      <c r="I45" s="17">
        <v>4148.3838593387618</v>
      </c>
      <c r="J45" s="17">
        <v>0.18035182569024505</v>
      </c>
      <c r="K45" s="17">
        <v>308.9900205183967</v>
      </c>
      <c r="L45" s="17">
        <v>4.0415195402243906</v>
      </c>
      <c r="M45" s="17">
        <v>20.986297029521801</v>
      </c>
      <c r="N45" s="17">
        <v>2.0664884527813343</v>
      </c>
      <c r="O45" s="17">
        <v>0.23140812187423518</v>
      </c>
      <c r="P45">
        <f t="shared" si="12"/>
        <v>0.36041493105262279</v>
      </c>
      <c r="Q45">
        <f t="shared" si="0"/>
        <v>0.12464185910103243</v>
      </c>
      <c r="R45">
        <f t="shared" si="1"/>
        <v>39.907328675625131</v>
      </c>
      <c r="S45">
        <f t="shared" si="2"/>
        <v>6.4284518377114869E-3</v>
      </c>
      <c r="T45" s="22">
        <f t="shared" si="3"/>
        <v>5.4870583523039658</v>
      </c>
      <c r="U45">
        <f t="shared" si="4"/>
        <v>4.1483838593387619</v>
      </c>
      <c r="V45">
        <f t="shared" si="5"/>
        <v>1.8035182569024505E-4</v>
      </c>
      <c r="W45">
        <f t="shared" si="6"/>
        <v>0.30899002051839669</v>
      </c>
      <c r="X45">
        <f t="shared" si="7"/>
        <v>4.0415195402243908E-3</v>
      </c>
      <c r="Y45">
        <f t="shared" si="8"/>
        <v>2.0986297029521799E-2</v>
      </c>
      <c r="Z45">
        <f t="shared" si="9"/>
        <v>2.0664884527813341E-3</v>
      </c>
      <c r="AA45">
        <f t="shared" si="10"/>
        <v>2.3140812187423518E-4</v>
      </c>
      <c r="AB45" s="29">
        <v>466.3654112544375</v>
      </c>
      <c r="AC45" s="31">
        <v>21.101999999999997</v>
      </c>
      <c r="AD45" s="20">
        <v>0.14749999999999999</v>
      </c>
      <c r="AE45" s="20">
        <v>0.40800000000000003</v>
      </c>
      <c r="AF45" s="18">
        <v>0</v>
      </c>
      <c r="AG45">
        <f t="shared" si="13"/>
        <v>5.1932987183375037E-2</v>
      </c>
      <c r="AH45">
        <f t="shared" si="14"/>
        <v>1.7358559667518545</v>
      </c>
      <c r="AI45">
        <f t="shared" si="15"/>
        <v>5.2898184223093905E-4</v>
      </c>
      <c r="AJ45">
        <f t="shared" si="16"/>
        <v>0.61012509477064114</v>
      </c>
      <c r="AK45">
        <f t="shared" si="17"/>
        <v>0.10609677389613201</v>
      </c>
      <c r="AL45">
        <f t="shared" si="18"/>
        <v>1.5418663698522789E-2</v>
      </c>
      <c r="AM45">
        <f t="shared" si="19"/>
        <v>1.4472764691940521E-4</v>
      </c>
      <c r="AN45">
        <f t="shared" si="20"/>
        <v>1.1106315789473682</v>
      </c>
      <c r="AO45">
        <f t="shared" si="21"/>
        <v>4.1607898448519035E-3</v>
      </c>
      <c r="AP45">
        <f t="shared" si="22"/>
        <v>8.4946908182386011E-3</v>
      </c>
      <c r="AQ45">
        <f t="shared" si="29"/>
        <v>2.5201031957896758</v>
      </c>
      <c r="AR45">
        <f t="shared" si="30"/>
        <v>1.1232870596104587</v>
      </c>
      <c r="AS45">
        <f t="shared" si="31"/>
        <v>1.3968161361792171</v>
      </c>
      <c r="AT45">
        <f t="shared" si="32"/>
        <v>85.219752468294033</v>
      </c>
      <c r="AU45" s="20">
        <f t="shared" si="23"/>
        <v>623.61341593747932</v>
      </c>
      <c r="AV45">
        <f t="shared" si="33"/>
        <v>1.9099781010190346</v>
      </c>
      <c r="AW45">
        <f t="shared" si="34"/>
        <v>1.2655480663090505E-2</v>
      </c>
      <c r="AX45">
        <f t="shared" si="35"/>
        <v>1.8973226203559441</v>
      </c>
      <c r="AY45">
        <f t="shared" si="36"/>
        <v>115.75565306791614</v>
      </c>
      <c r="AZ45" s="20">
        <f t="shared" si="24"/>
        <v>627.53679363936749</v>
      </c>
      <c r="BA45">
        <f t="shared" si="25"/>
        <v>39.811672117091987</v>
      </c>
      <c r="BB45" s="20">
        <f t="shared" si="26"/>
        <v>627.2936370808344</v>
      </c>
      <c r="BC45">
        <f t="shared" si="40"/>
        <v>8.7883919989014514E-2</v>
      </c>
    </row>
    <row r="46" spans="1:55">
      <c r="A46" s="26">
        <v>738</v>
      </c>
      <c r="B46" s="33">
        <f t="shared" si="39"/>
        <v>132</v>
      </c>
      <c r="C46" s="44">
        <f t="shared" si="38"/>
        <v>1704</v>
      </c>
      <c r="D46" s="17">
        <v>360.25533100008363</v>
      </c>
      <c r="E46" s="17">
        <v>121.2680613412228</v>
      </c>
      <c r="F46" s="17">
        <v>38126.236561341029</v>
      </c>
      <c r="G46" s="17">
        <v>6.5538927700154357</v>
      </c>
      <c r="H46" s="17">
        <v>5284.7564122816048</v>
      </c>
      <c r="I46" s="17">
        <v>4171.5652951910251</v>
      </c>
      <c r="J46" s="17">
        <v>0.17821847039288891</v>
      </c>
      <c r="K46" s="17">
        <v>298.17959628456384</v>
      </c>
      <c r="L46" s="17">
        <v>4.0119651062471879</v>
      </c>
      <c r="M46" s="17">
        <v>21.697643876336528</v>
      </c>
      <c r="N46" s="17">
        <v>2.1143672966178895</v>
      </c>
      <c r="O46" s="17">
        <v>0.28571342123235605</v>
      </c>
      <c r="P46">
        <f t="shared" si="12"/>
        <v>0.36025533100008361</v>
      </c>
      <c r="Q46">
        <f t="shared" si="0"/>
        <v>0.12126806134122281</v>
      </c>
      <c r="R46">
        <f t="shared" si="1"/>
        <v>38.126236561341031</v>
      </c>
      <c r="S46">
        <f t="shared" si="2"/>
        <v>6.5538927700154355E-3</v>
      </c>
      <c r="T46" s="22">
        <f t="shared" si="3"/>
        <v>5.2847564122816051</v>
      </c>
      <c r="U46">
        <f t="shared" si="4"/>
        <v>4.1715652951910247</v>
      </c>
      <c r="V46">
        <f t="shared" si="5"/>
        <v>1.782184703928889E-4</v>
      </c>
      <c r="W46">
        <f t="shared" si="6"/>
        <v>0.29817959628456386</v>
      </c>
      <c r="X46">
        <f t="shared" si="7"/>
        <v>4.0119651062471883E-3</v>
      </c>
      <c r="Y46">
        <f t="shared" si="8"/>
        <v>2.1697643876336527E-2</v>
      </c>
      <c r="Z46">
        <f t="shared" si="9"/>
        <v>2.1143672966178893E-3</v>
      </c>
      <c r="AA46">
        <f t="shared" si="10"/>
        <v>2.8571342123235606E-4</v>
      </c>
      <c r="AB46" s="29">
        <v>466.2305296085172</v>
      </c>
      <c r="AC46" s="31">
        <v>18.696000000000002</v>
      </c>
      <c r="AD46" s="20">
        <v>0.1555</v>
      </c>
      <c r="AE46" s="20">
        <v>0.35299999999999998</v>
      </c>
      <c r="AF46" s="18">
        <v>0</v>
      </c>
      <c r="AG46">
        <f t="shared" si="13"/>
        <v>5.190999005764893E-2</v>
      </c>
      <c r="AH46">
        <f t="shared" si="14"/>
        <v>1.6583834954911281</v>
      </c>
      <c r="AI46">
        <f t="shared" si="15"/>
        <v>5.3930407488298176E-4</v>
      </c>
      <c r="AJ46">
        <f t="shared" si="16"/>
        <v>0.58763043872664245</v>
      </c>
      <c r="AK46">
        <f t="shared" si="17"/>
        <v>0.10668964949337659</v>
      </c>
      <c r="AL46">
        <f t="shared" si="18"/>
        <v>1.4879221371485223E-2</v>
      </c>
      <c r="AM46">
        <f t="shared" si="19"/>
        <v>1.43669296553167E-4</v>
      </c>
      <c r="AN46">
        <f t="shared" si="20"/>
        <v>0.9840000000000001</v>
      </c>
      <c r="AO46">
        <f t="shared" si="21"/>
        <v>4.3864598025387868E-3</v>
      </c>
      <c r="AP46">
        <f t="shared" si="22"/>
        <v>7.3495731834270243E-3</v>
      </c>
      <c r="AQ46">
        <f t="shared" si="29"/>
        <v>2.4201757685117173</v>
      </c>
      <c r="AR46">
        <f t="shared" si="30"/>
        <v>0.99573603298596591</v>
      </c>
      <c r="AS46">
        <f t="shared" si="31"/>
        <v>1.4244397355257514</v>
      </c>
      <c r="AT46">
        <f t="shared" si="32"/>
        <v>86.905068264426092</v>
      </c>
      <c r="AU46" s="20">
        <f t="shared" si="23"/>
        <v>620.73720093132363</v>
      </c>
      <c r="AV46">
        <f t="shared" si="33"/>
        <v>1.8325453297850749</v>
      </c>
      <c r="AW46">
        <f t="shared" si="34"/>
        <v>1.1736032985965811E-2</v>
      </c>
      <c r="AX46">
        <f t="shared" si="35"/>
        <v>1.8208092967991092</v>
      </c>
      <c r="AY46">
        <f t="shared" si="36"/>
        <v>111.08757519771365</v>
      </c>
      <c r="AZ46" s="20">
        <f t="shared" si="24"/>
        <v>620.91467550926507</v>
      </c>
      <c r="BA46">
        <f t="shared" si="25"/>
        <v>38.025391850480666</v>
      </c>
      <c r="BB46" s="20">
        <f t="shared" si="26"/>
        <v>620.65833079840468</v>
      </c>
      <c r="BC46">
        <f t="shared" si="40"/>
        <v>6.0420194992447482E-2</v>
      </c>
    </row>
    <row r="47" spans="1:55" ht="17" thickBot="1">
      <c r="A47" s="26">
        <v>930</v>
      </c>
      <c r="B47" s="33">
        <f t="shared" si="39"/>
        <v>192</v>
      </c>
      <c r="C47" s="44">
        <f t="shared" si="38"/>
        <v>1896</v>
      </c>
      <c r="D47" s="25">
        <v>359.64366536906527</v>
      </c>
      <c r="E47" s="25">
        <v>117.88277275098459</v>
      </c>
      <c r="F47" s="25">
        <v>36802.168103335105</v>
      </c>
      <c r="G47" s="25">
        <v>6.5077590756555503</v>
      </c>
      <c r="H47" s="25">
        <v>5112.9910841456649</v>
      </c>
      <c r="I47" s="25">
        <v>4202.6753595237042</v>
      </c>
      <c r="J47" s="25">
        <v>0.18137618866645822</v>
      </c>
      <c r="K47" s="25">
        <v>290.99623024379105</v>
      </c>
      <c r="L47" s="25">
        <v>4.5273790138947669</v>
      </c>
      <c r="M47" s="25">
        <v>22.191247475014418</v>
      </c>
      <c r="N47" s="25">
        <v>2.0611756435776996</v>
      </c>
      <c r="O47" s="25">
        <v>0.22324776205183602</v>
      </c>
      <c r="P47">
        <f t="shared" si="12"/>
        <v>0.35964366536906528</v>
      </c>
      <c r="Q47">
        <f t="shared" si="0"/>
        <v>0.11788277275098459</v>
      </c>
      <c r="R47">
        <f t="shared" si="1"/>
        <v>36.802168103335106</v>
      </c>
      <c r="S47">
        <f t="shared" si="2"/>
        <v>6.5077590756555505E-3</v>
      </c>
      <c r="T47" s="22">
        <f t="shared" si="3"/>
        <v>5.1129910841456647</v>
      </c>
      <c r="U47">
        <f t="shared" si="4"/>
        <v>4.2026753595237043</v>
      </c>
      <c r="V47">
        <f t="shared" si="5"/>
        <v>1.8137618866645821E-4</v>
      </c>
      <c r="W47">
        <f t="shared" si="6"/>
        <v>0.29099623024379107</v>
      </c>
      <c r="X47">
        <f t="shared" si="7"/>
        <v>4.5273790138947671E-3</v>
      </c>
      <c r="Y47">
        <f t="shared" si="8"/>
        <v>2.2191247475014417E-2</v>
      </c>
      <c r="Z47">
        <f t="shared" si="9"/>
        <v>2.0611756435776995E-3</v>
      </c>
      <c r="AA47">
        <f t="shared" si="10"/>
        <v>2.2324776205183603E-4</v>
      </c>
      <c r="AB47" s="29">
        <v>462.75485025424734</v>
      </c>
      <c r="AC47" s="31">
        <v>16.9435</v>
      </c>
      <c r="AD47" s="20">
        <v>0.182</v>
      </c>
      <c r="AE47" s="20">
        <v>0.31549999999999995</v>
      </c>
      <c r="AF47" s="18">
        <v>0</v>
      </c>
      <c r="AG47">
        <f t="shared" si="13"/>
        <v>5.1821853799577128E-2</v>
      </c>
      <c r="AH47">
        <f t="shared" si="14"/>
        <v>1.600790261128104</v>
      </c>
      <c r="AI47">
        <f t="shared" si="15"/>
        <v>5.3550784411895091E-4</v>
      </c>
      <c r="AJ47">
        <f t="shared" si="16"/>
        <v>0.56853125472338739</v>
      </c>
      <c r="AK47">
        <f t="shared" si="17"/>
        <v>0.10748530331262671</v>
      </c>
      <c r="AL47">
        <f t="shared" si="18"/>
        <v>1.4520769972245063E-2</v>
      </c>
      <c r="AM47">
        <f t="shared" si="19"/>
        <v>1.6212637471422621E-4</v>
      </c>
      <c r="AN47">
        <f t="shared" si="20"/>
        <v>0.89176315789473681</v>
      </c>
      <c r="AO47">
        <f t="shared" si="21"/>
        <v>5.133991537376586E-3</v>
      </c>
      <c r="AP47">
        <f t="shared" si="22"/>
        <v>6.5688111596918577E-3</v>
      </c>
      <c r="AQ47">
        <f t="shared" si="29"/>
        <v>2.3438470771547735</v>
      </c>
      <c r="AR47">
        <f t="shared" si="30"/>
        <v>0.90346596059180528</v>
      </c>
      <c r="AS47">
        <f t="shared" si="31"/>
        <v>1.4403811165629681</v>
      </c>
      <c r="AT47">
        <f t="shared" si="32"/>
        <v>87.877651921506683</v>
      </c>
      <c r="AU47" s="20">
        <f t="shared" si="23"/>
        <v>614.99555157628117</v>
      </c>
      <c r="AV47">
        <f t="shared" si="33"/>
        <v>1.7753158224313861</v>
      </c>
      <c r="AW47">
        <f t="shared" si="34"/>
        <v>1.1702802697068443E-2</v>
      </c>
      <c r="AX47">
        <f t="shared" si="35"/>
        <v>1.7636130197343176</v>
      </c>
      <c r="AY47">
        <f t="shared" si="36"/>
        <v>107.59803033399072</v>
      </c>
      <c r="AZ47" s="20">
        <f t="shared" si="24"/>
        <v>612.63478185755025</v>
      </c>
      <c r="BA47">
        <f t="shared" si="25"/>
        <v>36.684137637890821</v>
      </c>
      <c r="BB47" s="20">
        <f t="shared" si="26"/>
        <v>612.33475139210589</v>
      </c>
      <c r="BC47">
        <f t="shared" si="40"/>
        <v>8.7883919989014514E-2</v>
      </c>
    </row>
    <row r="48" spans="1:55">
      <c r="A48" s="26">
        <v>2184.6999999999998</v>
      </c>
      <c r="B48" s="33">
        <f t="shared" si="39"/>
        <v>1254.6999999999998</v>
      </c>
      <c r="C48" s="44">
        <f t="shared" si="38"/>
        <v>3150.7</v>
      </c>
      <c r="D48" s="35">
        <f t="shared" ref="D48:AF48" si="41">AVERAGE(D45:D47)</f>
        <v>360.10464247392389</v>
      </c>
      <c r="E48" s="35">
        <f t="shared" si="41"/>
        <v>121.26423106441327</v>
      </c>
      <c r="F48" s="35">
        <f t="shared" si="41"/>
        <v>38278.577780100422</v>
      </c>
      <c r="G48" s="35">
        <f t="shared" si="41"/>
        <v>6.4967012277941576</v>
      </c>
      <c r="H48" s="35">
        <f t="shared" si="41"/>
        <v>5294.9352829104128</v>
      </c>
      <c r="I48" s="35">
        <f t="shared" si="41"/>
        <v>4174.2081713511634</v>
      </c>
      <c r="J48" s="35">
        <f t="shared" si="41"/>
        <v>0.17998216158319738</v>
      </c>
      <c r="K48" s="35">
        <f t="shared" si="41"/>
        <v>299.38861568225053</v>
      </c>
      <c r="L48" s="35">
        <f t="shared" si="41"/>
        <v>4.1936212201221146</v>
      </c>
      <c r="M48" s="35">
        <f t="shared" si="41"/>
        <v>21.625062793624249</v>
      </c>
      <c r="N48" s="35">
        <f t="shared" si="41"/>
        <v>2.0806771309923078</v>
      </c>
      <c r="O48" s="35">
        <f t="shared" si="41"/>
        <v>0.24678976838614242</v>
      </c>
      <c r="P48" s="35">
        <f t="shared" si="41"/>
        <v>0.36010464247392387</v>
      </c>
      <c r="Q48" s="35">
        <f t="shared" si="41"/>
        <v>0.12126423106441327</v>
      </c>
      <c r="R48" s="35">
        <f t="shared" si="41"/>
        <v>38.27857778010042</v>
      </c>
      <c r="S48" s="35">
        <f t="shared" si="41"/>
        <v>6.4967012277941582E-3</v>
      </c>
      <c r="T48" s="35">
        <f t="shared" si="41"/>
        <v>5.2949352829104122</v>
      </c>
      <c r="U48" s="35">
        <f t="shared" si="41"/>
        <v>4.1742081713511636</v>
      </c>
      <c r="V48" s="35">
        <f t="shared" si="41"/>
        <v>1.799821615831974E-4</v>
      </c>
      <c r="W48" s="35">
        <f t="shared" si="41"/>
        <v>0.29938861568225056</v>
      </c>
      <c r="X48" s="35">
        <f t="shared" si="41"/>
        <v>4.1936212201221157E-3</v>
      </c>
      <c r="Y48" s="35">
        <f t="shared" si="41"/>
        <v>2.1625062793624247E-2</v>
      </c>
      <c r="Z48" s="35">
        <f t="shared" si="41"/>
        <v>2.0806771309923081E-3</v>
      </c>
      <c r="AA48" s="35">
        <f t="shared" si="41"/>
        <v>2.4678976838614239E-4</v>
      </c>
      <c r="AB48" s="35">
        <f t="shared" si="41"/>
        <v>465.11693037240065</v>
      </c>
      <c r="AC48" s="35">
        <f t="shared" si="41"/>
        <v>18.913833333333333</v>
      </c>
      <c r="AD48" s="35">
        <f t="shared" si="41"/>
        <v>0.16166666666666665</v>
      </c>
      <c r="AE48" s="35">
        <f t="shared" si="41"/>
        <v>0.35883333333333334</v>
      </c>
      <c r="AF48" s="35">
        <f t="shared" si="41"/>
        <v>0</v>
      </c>
      <c r="AG48">
        <f t="shared" si="13"/>
        <v>5.1888277013533698E-2</v>
      </c>
      <c r="AH48">
        <f t="shared" si="14"/>
        <v>1.665009907790362</v>
      </c>
      <c r="AI48">
        <f t="shared" si="15"/>
        <v>5.3459792041095724E-4</v>
      </c>
      <c r="AJ48">
        <f t="shared" si="16"/>
        <v>0.5887622627402237</v>
      </c>
      <c r="AK48">
        <f t="shared" si="17"/>
        <v>0.1067572422340451</v>
      </c>
      <c r="AL48">
        <f t="shared" si="18"/>
        <v>1.4939551680751027E-2</v>
      </c>
      <c r="AM48">
        <f t="shared" si="19"/>
        <v>1.5017443939559948E-4</v>
      </c>
      <c r="AN48">
        <f t="shared" si="20"/>
        <v>0.99546491228070177</v>
      </c>
      <c r="AO48">
        <f t="shared" si="21"/>
        <v>4.5604137282557588E-3</v>
      </c>
      <c r="AP48">
        <f t="shared" si="22"/>
        <v>7.4710250537858283E-3</v>
      </c>
      <c r="AQ48">
        <f t="shared" si="29"/>
        <v>2.4280420138187218</v>
      </c>
      <c r="AR48">
        <f t="shared" si="30"/>
        <v>1.0074963510627433</v>
      </c>
      <c r="AS48">
        <f t="shared" si="31"/>
        <v>1.4205456627559785</v>
      </c>
      <c r="AT48">
        <f t="shared" si="32"/>
        <v>86.66749088474225</v>
      </c>
      <c r="AU48" s="20">
        <f t="shared" si="23"/>
        <v>619.78205614836122</v>
      </c>
      <c r="AV48">
        <f t="shared" si="33"/>
        <v>1.8392797510784984</v>
      </c>
      <c r="AW48">
        <f t="shared" si="34"/>
        <v>1.2031438782041586E-2</v>
      </c>
      <c r="AX48">
        <f t="shared" si="35"/>
        <v>1.8272483122964569</v>
      </c>
      <c r="AY48">
        <f t="shared" si="36"/>
        <v>111.48041953320683</v>
      </c>
      <c r="AZ48" s="20">
        <f t="shared" si="24"/>
        <v>620.36208366872756</v>
      </c>
      <c r="BA48">
        <f t="shared" si="25"/>
        <v>38.173733868487815</v>
      </c>
      <c r="BB48" s="20">
        <f t="shared" si="26"/>
        <v>620.09557309044828</v>
      </c>
      <c r="BC48">
        <f t="shared" si="40"/>
        <v>0.57431226255321088</v>
      </c>
    </row>
    <row r="49" spans="1:55">
      <c r="A49" s="26"/>
      <c r="B49" s="33"/>
      <c r="C49" s="33"/>
      <c r="P49">
        <f t="shared" ref="P49:AE49" si="42">(P30*$BC30)+(P31*$BC31)+(P32*$BC32)+(P33*$BC33)+(P34*$BC34)+(P35*$BC35)+(P36*$BC36)+(P37*$BC37)+(P38*$BC38)+(P39*$BC39)+(P40*$BC40)+(P41*$BC41)+(P42*$BC42)+(P43*$BC43)+(P44*$BC44)+(P45*$BC45)+(P46*$BC46)+(P47*$BC47)+(P48*$BC48)</f>
        <v>0.36385057998115083</v>
      </c>
      <c r="Q49">
        <f t="shared" si="42"/>
        <v>0.12370037918993651</v>
      </c>
      <c r="R49">
        <f t="shared" si="42"/>
        <v>40.168027356056086</v>
      </c>
      <c r="S49">
        <f t="shared" si="42"/>
        <v>8.2992372120972314E-3</v>
      </c>
      <c r="T49">
        <f t="shared" si="42"/>
        <v>5.5596014914636562</v>
      </c>
      <c r="U49">
        <f t="shared" si="42"/>
        <v>4.2654645639044482</v>
      </c>
      <c r="V49">
        <f t="shared" si="42"/>
        <v>2.6580521353862394E-4</v>
      </c>
      <c r="W49">
        <f t="shared" si="42"/>
        <v>0.33521868255044207</v>
      </c>
      <c r="X49">
        <f t="shared" si="42"/>
        <v>5.1957582204119335E-3</v>
      </c>
      <c r="Y49">
        <f t="shared" si="42"/>
        <v>2.1612958671379121E-2</v>
      </c>
      <c r="Z49">
        <f t="shared" si="42"/>
        <v>2.3315343251793289E-3</v>
      </c>
      <c r="AA49">
        <f t="shared" si="42"/>
        <v>2.7454905316523092E-4</v>
      </c>
      <c r="AB49">
        <f t="shared" si="42"/>
        <v>465.18594359392677</v>
      </c>
      <c r="AC49">
        <f t="shared" si="42"/>
        <v>21.391492050777373</v>
      </c>
      <c r="AD49">
        <f t="shared" si="42"/>
        <v>0.18204108878411984</v>
      </c>
      <c r="AE49">
        <f t="shared" si="42"/>
        <v>0.41568827909247641</v>
      </c>
      <c r="AT49">
        <f>(AT30*$BC30)+(AT31*$BC31)+(AT32*$BC32)+(AT33*$BC33)+(AT34*$BC34)+(AT35*$BC35)+(AT36*$BC36)+(AT37*$BC37)+(AT38*$BC38)+(AT39*$BC39)+(AT40*$BC40)+(AT41*$BC41)+(AT42*$BC42)+(AT43*$BC43)+(AT44*$BC44)+(AT45*$BC45)+(AT46*$BC46)+(AT47*$BC47)+(AT48*$BC48)</f>
        <v>85.709580745158448</v>
      </c>
      <c r="AU49">
        <f>(AU30*$BC30)+(AU31*$BC31)+(AU32*$BC32)+(AU33*$BC33)+(AU34*$BC34)+(AU35*$BC35)+(AU36*$BC36)+(AU37*$BC37)+(AU38*$BC38)+(AU39*$BC39)+(AU40*$BC40)+(AU41*$BC41)+(AU42*$BC42)+(AU43*$BC43)+(AU44*$BC44)+(AU45*$BC45)+(AU46*$BC46)+(AU47*$BC47)+(AU48*$BC48)</f>
        <v>623.73858865358056</v>
      </c>
      <c r="AY49">
        <f>(AY30*$BC30)+(AY31*$BC31)+(AY32*$BC32)+(AY33*$BC33)+(AY34*$BC34)+(AY35*$BC35)+(AY36*$BC36)+(AY37*$BC37)+(AY38*$BC38)+(AY39*$BC39)+(AY40*$BC40)+(AY41*$BC41)+(AY42*$BC42)+(AY43*$BC43)+(AY44*$BC44)+(AY45*$BC45)+(AY46*$BC46)+(AY47*$BC47)+(AY48*$BC48)</f>
        <v>116.68292913814824</v>
      </c>
      <c r="AZ49">
        <f>(AZ30*$BC30)+(AZ31*$BC31)+(AZ32*$BC32)+(AZ33*$BC33)+(AZ34*$BC34)+(AZ35*$BC35)+(AZ36*$BC36)+(AZ37*$BC37)+(AZ38*$BC38)+(AZ39*$BC39)+(AZ40*$BC40)+(AZ41*$BC41)+(AZ42*$BC42)+(AZ43*$BC43)+(AZ44*$BC44)+(AZ45*$BC45)+(AZ46*$BC46)+(AZ47*$BC47)+(AZ48*$BC48)</f>
        <v>627.73635865706615</v>
      </c>
      <c r="BA49">
        <f>(BA30*$BC30)+(BA31*$BC31)+(BA32*$BC32)+(BA33*$BC33)+(BA34*$BC34)+(BA35*$BC35)+(BA36*$BC36)+(BA37*$BC37)+(BA38*$BC38)+(BA39*$BC39)+(BA40*$BC40)+(BA41*$BC41)+(BA42*$BC42)+(BA43*$BC43)+(BA44*$BC44)+(BA45*$BC45)+(BA46*$BC46)+(BA47*$BC47)+(BA48*$BC48)</f>
        <v>40.049970243752924</v>
      </c>
      <c r="BB49">
        <f>(BB30*$BC30)+(BB31*$BC31)+(BB32*$BC32)+(BB33*$BC33)+(BB34*$BC34)+(BB35*$BC35)+(BB36*$BC36)+(BB37*$BC37)+(BB38*$BC38)+(BB39*$BC39)+(BB40*$BC40)+(BB41*$BC41)+(BB42*$BC42)+(BB43*$BC43)+(BB44*$BC44)+(BB45*$BC45)+(BB46*$BC46)+(BB47*$BC47)+(BB48*$BC48)</f>
        <v>627.43626045597887</v>
      </c>
      <c r="BC49">
        <f>SUM(BC30:BC48)</f>
        <v>1</v>
      </c>
    </row>
    <row r="51" spans="1:55">
      <c r="BA51">
        <f>((676*579.6)+(627*1311))/(579.6+1311)</f>
        <v>642.021897810219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8598-7407-8C4C-B96A-2FBDAE32B421}">
  <dimension ref="A1:S24"/>
  <sheetViews>
    <sheetView workbookViewId="0">
      <selection activeCell="G26" sqref="G26"/>
    </sheetView>
  </sheetViews>
  <sheetFormatPr baseColWidth="10" defaultRowHeight="16"/>
  <sheetData>
    <row r="1" spans="1:19">
      <c r="A1" t="s">
        <v>29</v>
      </c>
      <c r="B1" t="s">
        <v>3</v>
      </c>
      <c r="C1" t="s">
        <v>6</v>
      </c>
      <c r="D1" t="s">
        <v>1</v>
      </c>
      <c r="E1" t="s">
        <v>24</v>
      </c>
      <c r="F1" t="s">
        <v>5</v>
      </c>
      <c r="G1" t="s">
        <v>2</v>
      </c>
      <c r="H1" t="s">
        <v>25</v>
      </c>
      <c r="I1" t="s">
        <v>4</v>
      </c>
      <c r="J1" t="s">
        <v>7</v>
      </c>
      <c r="K1" t="s">
        <v>26</v>
      </c>
      <c r="L1" t="s">
        <v>27</v>
      </c>
      <c r="M1" t="s">
        <v>28</v>
      </c>
      <c r="N1" t="s">
        <v>31</v>
      </c>
      <c r="O1" t="s">
        <v>9</v>
      </c>
      <c r="P1" t="s">
        <v>10</v>
      </c>
      <c r="Q1" t="s">
        <v>32</v>
      </c>
      <c r="R1" t="s">
        <v>44</v>
      </c>
      <c r="S1" t="s">
        <v>23</v>
      </c>
    </row>
    <row r="2" spans="1:19">
      <c r="A2" s="26">
        <v>6</v>
      </c>
      <c r="B2">
        <v>2.3664435468482019E-3</v>
      </c>
      <c r="C2">
        <v>8.1606448376994843E-3</v>
      </c>
      <c r="D2">
        <v>11.840520957761841</v>
      </c>
      <c r="E2">
        <v>6.1194513463787847E-2</v>
      </c>
      <c r="F2">
        <v>0.2346737094850857</v>
      </c>
      <c r="G2">
        <v>0.44737052865185856</v>
      </c>
      <c r="H2">
        <v>2.8241386801354787E-3</v>
      </c>
      <c r="I2">
        <v>0.33503975957316845</v>
      </c>
      <c r="J2">
        <v>4.3300463569726638E-2</v>
      </c>
      <c r="K2">
        <v>1.8839696353034378E-3</v>
      </c>
      <c r="L2">
        <v>3.0830418012971054E-3</v>
      </c>
      <c r="M2">
        <v>8.9544686124018837E-4</v>
      </c>
      <c r="N2">
        <v>3.7093199357125837</v>
      </c>
      <c r="O2">
        <v>0.1535</v>
      </c>
      <c r="P2">
        <v>1.0234999999999999</v>
      </c>
      <c r="Q2">
        <v>0.16649999999999998</v>
      </c>
      <c r="R2">
        <v>32.688766058355661</v>
      </c>
      <c r="S2">
        <v>50.722899611936235</v>
      </c>
    </row>
    <row r="3" spans="1:19">
      <c r="A3" s="26">
        <v>12</v>
      </c>
      <c r="B3">
        <v>1.2602202517866834E-2</v>
      </c>
      <c r="C3">
        <v>6.2833079549748927E-2</v>
      </c>
      <c r="D3">
        <v>57.863230345968944</v>
      </c>
      <c r="E3">
        <v>4.8764263346786414E-2</v>
      </c>
      <c r="F3">
        <v>0.10237805086230509</v>
      </c>
      <c r="G3">
        <v>1.1898985841908736</v>
      </c>
      <c r="H3">
        <v>1.3520809118869619E-3</v>
      </c>
      <c r="I3">
        <v>0.53278564417564955</v>
      </c>
      <c r="J3">
        <v>5.3758858319487655E-3</v>
      </c>
      <c r="K3">
        <v>3.945327637836735E-3</v>
      </c>
      <c r="L3">
        <v>5.1324910573321038E-3</v>
      </c>
      <c r="M3">
        <v>7.6165203655264636E-4</v>
      </c>
      <c r="N3">
        <v>9.0837707519350008</v>
      </c>
      <c r="O3">
        <v>0.28400000000000003</v>
      </c>
      <c r="P3">
        <v>6.1974999999999998</v>
      </c>
      <c r="Q3">
        <v>0.76300000000000012</v>
      </c>
      <c r="R3">
        <v>145.5486961864753</v>
      </c>
      <c r="S3">
        <v>221.70602654649804</v>
      </c>
    </row>
    <row r="4" spans="1:19">
      <c r="A4" s="26">
        <v>18</v>
      </c>
      <c r="B4">
        <v>1.2767786679744909E-2</v>
      </c>
      <c r="C4">
        <v>6.3410159997427593E-2</v>
      </c>
      <c r="D4">
        <v>66.466397175478662</v>
      </c>
      <c r="E4">
        <v>2.020917500819263E-2</v>
      </c>
      <c r="F4">
        <v>0.13984194182056642</v>
      </c>
      <c r="G4">
        <v>1.4050274922036863</v>
      </c>
      <c r="H4">
        <v>6.5904246807929417E-4</v>
      </c>
      <c r="I4">
        <v>0.24686097989500727</v>
      </c>
      <c r="J4">
        <v>4.2009615688791448E-3</v>
      </c>
      <c r="K4">
        <v>4.7973025152221304E-3</v>
      </c>
      <c r="L4">
        <v>2.8285757013360368E-3</v>
      </c>
      <c r="M4">
        <v>3.5015922283659028E-4</v>
      </c>
      <c r="N4">
        <v>10.222509977803112</v>
      </c>
      <c r="O4">
        <v>0.23849999999999999</v>
      </c>
      <c r="P4">
        <v>7.9820000000000002</v>
      </c>
      <c r="Q4">
        <v>0.80249999999999999</v>
      </c>
      <c r="R4">
        <v>164.97912307400065</v>
      </c>
      <c r="S4">
        <v>252.59198380436339</v>
      </c>
    </row>
    <row r="5" spans="1:19">
      <c r="A5" s="26">
        <v>24</v>
      </c>
      <c r="B5">
        <v>0.10796281203179482</v>
      </c>
      <c r="C5">
        <v>1.1204041971005889</v>
      </c>
      <c r="D5">
        <v>126.16060537964795</v>
      </c>
      <c r="E5">
        <v>5.3521515927502684E-2</v>
      </c>
      <c r="F5">
        <v>0.50442992576527856</v>
      </c>
      <c r="G5">
        <v>6.7580242540435682</v>
      </c>
      <c r="H5">
        <v>7.8945285447169812E-3</v>
      </c>
      <c r="I5">
        <v>3.6701540868599611</v>
      </c>
      <c r="J5">
        <v>4.0205732655092037E-2</v>
      </c>
      <c r="K5">
        <v>1.9761220766141167E-2</v>
      </c>
      <c r="L5">
        <v>3.7348563701985783E-2</v>
      </c>
      <c r="M5">
        <v>4.2816320102879758E-3</v>
      </c>
      <c r="N5">
        <v>41.948554015413933</v>
      </c>
      <c r="O5">
        <v>2.3485</v>
      </c>
      <c r="P5">
        <v>76.112499999999997</v>
      </c>
      <c r="Q5">
        <v>5.3849999999999998</v>
      </c>
      <c r="R5">
        <v>215.87410105407071</v>
      </c>
      <c r="S5">
        <v>480.15324891853948</v>
      </c>
    </row>
    <row r="6" spans="1:19">
      <c r="A6" s="26">
        <v>30</v>
      </c>
      <c r="B6">
        <v>0.5013115570553861</v>
      </c>
      <c r="C6">
        <v>5.5117027517688379</v>
      </c>
      <c r="D6">
        <v>277.71636528742545</v>
      </c>
      <c r="E6">
        <v>3.8645481630795397E-2</v>
      </c>
      <c r="F6">
        <v>3.777430834393388</v>
      </c>
      <c r="G6">
        <v>24.203776419603138</v>
      </c>
      <c r="H6">
        <v>2.7885540306920413E-2</v>
      </c>
      <c r="I6">
        <v>9.4378365805231006</v>
      </c>
      <c r="J6">
        <v>4.656035608215283E-2</v>
      </c>
      <c r="K6">
        <v>0.10961593074655841</v>
      </c>
      <c r="L6">
        <v>0.14712341378020366</v>
      </c>
      <c r="M6">
        <v>2.6414022639702724E-2</v>
      </c>
      <c r="N6">
        <v>270.66778086269113</v>
      </c>
      <c r="O6">
        <v>12.558</v>
      </c>
      <c r="P6">
        <v>336.411</v>
      </c>
      <c r="Q6">
        <v>9.9489999999999998</v>
      </c>
      <c r="R6">
        <v>201.89041349217365</v>
      </c>
      <c r="S6">
        <v>1153.0208625308203</v>
      </c>
    </row>
    <row r="7" spans="1:19">
      <c r="A7" s="26">
        <v>36</v>
      </c>
      <c r="B7">
        <v>0.73415342928972704</v>
      </c>
      <c r="C7">
        <v>5.4278655790000281</v>
      </c>
      <c r="D7">
        <v>373.48023102417716</v>
      </c>
      <c r="E7">
        <v>2.3234898797614388E-2</v>
      </c>
      <c r="F7">
        <v>2.7058759004634108</v>
      </c>
      <c r="G7">
        <v>25.857347154574558</v>
      </c>
      <c r="H7">
        <v>8.2076737566336815E-3</v>
      </c>
      <c r="I7">
        <v>6.1728814407119001</v>
      </c>
      <c r="J7">
        <v>6.2408291215460814E-2</v>
      </c>
      <c r="K7">
        <v>0.12302656309978149</v>
      </c>
      <c r="L7">
        <v>0.14936213595020686</v>
      </c>
      <c r="M7">
        <v>2.3691909931736099E-2</v>
      </c>
      <c r="N7">
        <v>314.7914504102605</v>
      </c>
      <c r="O7">
        <v>13.022</v>
      </c>
      <c r="P7">
        <v>505.26499999999999</v>
      </c>
      <c r="Q7">
        <v>8.9945000000000004</v>
      </c>
      <c r="R7">
        <v>152.52228488210343</v>
      </c>
      <c r="S7">
        <v>1409.363521293332</v>
      </c>
    </row>
    <row r="8" spans="1:19">
      <c r="A8" s="26">
        <v>42</v>
      </c>
      <c r="B8">
        <v>0.89175777071052209</v>
      </c>
      <c r="C8">
        <v>5.1520166935488714</v>
      </c>
      <c r="D8">
        <v>427.31830479137864</v>
      </c>
      <c r="E8">
        <v>1.8652302394131976E-2</v>
      </c>
      <c r="F8">
        <v>1.9950109939644376</v>
      </c>
      <c r="G8">
        <v>27.031618787983927</v>
      </c>
      <c r="H8">
        <v>4.6941794486461833E-3</v>
      </c>
      <c r="I8">
        <v>5.5364666258130679</v>
      </c>
      <c r="J8">
        <v>3.2866441650298471E-2</v>
      </c>
      <c r="K8">
        <v>0.1351221702940365</v>
      </c>
      <c r="L8">
        <v>0.1367952531968431</v>
      </c>
      <c r="M8">
        <v>2.6441815312729579E-2</v>
      </c>
      <c r="N8">
        <v>300.54328898423785</v>
      </c>
      <c r="O8">
        <v>11.900500000000001</v>
      </c>
      <c r="P8">
        <v>625.35550000000001</v>
      </c>
      <c r="Q8">
        <v>8.714500000000001</v>
      </c>
      <c r="R8">
        <v>89.04528849566195</v>
      </c>
      <c r="S8">
        <v>1503.8388253055959</v>
      </c>
    </row>
    <row r="9" spans="1:19">
      <c r="A9" s="26">
        <v>48</v>
      </c>
      <c r="B9">
        <v>0.96424893362926345</v>
      </c>
      <c r="C9">
        <v>4.7831410388054616</v>
      </c>
      <c r="D9">
        <v>459.57369534252064</v>
      </c>
      <c r="E9">
        <v>2.217269251470453E-2</v>
      </c>
      <c r="F9">
        <v>1.5892524573775024</v>
      </c>
      <c r="G9">
        <v>26.745533711674799</v>
      </c>
      <c r="H9">
        <v>4.1532929945845062E-3</v>
      </c>
      <c r="I9">
        <v>5.4900384560095867</v>
      </c>
      <c r="J9">
        <v>1.6535986178351871E-2</v>
      </c>
      <c r="K9">
        <v>0.14009603219074901</v>
      </c>
      <c r="L9">
        <v>0.12660784368434655</v>
      </c>
      <c r="M9">
        <v>3.4191587032994852E-2</v>
      </c>
      <c r="N9">
        <v>294.76592872127685</v>
      </c>
      <c r="O9">
        <v>17.36</v>
      </c>
      <c r="P9">
        <v>680.21150000000011</v>
      </c>
      <c r="Q9">
        <v>7.9774999999999991</v>
      </c>
      <c r="R9">
        <v>60.919735404870309</v>
      </c>
      <c r="S9">
        <v>1560.7243315007602</v>
      </c>
    </row>
    <row r="10" spans="1:19">
      <c r="A10" s="26">
        <v>54</v>
      </c>
      <c r="B10">
        <v>0.9887411945997211</v>
      </c>
      <c r="C10">
        <v>4.4323444439968753</v>
      </c>
      <c r="D10">
        <v>457.73425821470266</v>
      </c>
      <c r="E10">
        <v>1.325740249929353E-2</v>
      </c>
      <c r="F10">
        <v>1.7812120264872866</v>
      </c>
      <c r="G10">
        <v>25.558353696806599</v>
      </c>
      <c r="H10">
        <v>3.8467147974205079E-3</v>
      </c>
      <c r="I10">
        <v>4.9698297786539598</v>
      </c>
      <c r="J10">
        <v>1.0878321266456275E-2</v>
      </c>
      <c r="K10">
        <v>0.13621271601450832</v>
      </c>
      <c r="L10">
        <v>0.12142290560263493</v>
      </c>
      <c r="M10">
        <v>3.1609562736886802E-2</v>
      </c>
      <c r="N10">
        <v>299.75583767245325</v>
      </c>
      <c r="O10">
        <v>21.126000000000001</v>
      </c>
      <c r="P10">
        <v>684.14249999999993</v>
      </c>
      <c r="Q10">
        <v>6.9029999999999987</v>
      </c>
      <c r="R10">
        <v>36.569327654836378</v>
      </c>
      <c r="S10">
        <v>1544.2786323054538</v>
      </c>
    </row>
    <row r="11" spans="1:19">
      <c r="A11" s="26">
        <v>78</v>
      </c>
      <c r="B11">
        <v>0.87306917413318397</v>
      </c>
      <c r="C11">
        <v>3.2693141101953271</v>
      </c>
      <c r="D11">
        <v>372.79632910588907</v>
      </c>
      <c r="E11">
        <v>3.4265879083798613E-2</v>
      </c>
      <c r="F11">
        <v>2.6980165111359469</v>
      </c>
      <c r="G11">
        <v>18.227264449956639</v>
      </c>
      <c r="H11">
        <v>5.1107384924030212E-3</v>
      </c>
      <c r="I11">
        <v>2.6064680799623514</v>
      </c>
      <c r="J11">
        <v>8.653777147107725E-3</v>
      </c>
      <c r="K11">
        <v>9.9422905608631512E-2</v>
      </c>
      <c r="L11">
        <v>7.3913578593278503E-2</v>
      </c>
      <c r="M11">
        <v>1.2987124363917161E-2</v>
      </c>
      <c r="N11">
        <v>337.61648707860536</v>
      </c>
      <c r="O11">
        <v>15.833500000000001</v>
      </c>
      <c r="P11">
        <v>539.60199999999998</v>
      </c>
      <c r="Q11">
        <v>5.4085000000000001</v>
      </c>
      <c r="R11">
        <v>65.482644001149652</v>
      </c>
      <c r="S11">
        <v>1364.6479465143166</v>
      </c>
    </row>
    <row r="12" spans="1:19">
      <c r="A12" s="26">
        <v>102</v>
      </c>
      <c r="B12">
        <v>0.71402376891681885</v>
      </c>
      <c r="C12">
        <v>2.5865453751627419</v>
      </c>
      <c r="D12">
        <v>311.52677091640271</v>
      </c>
      <c r="E12">
        <v>1.2343002042350382E-2</v>
      </c>
      <c r="F12">
        <v>4.0784995637263313</v>
      </c>
      <c r="G12">
        <v>14.311642450231277</v>
      </c>
      <c r="H12">
        <v>2.5472006608938764E-3</v>
      </c>
      <c r="I12">
        <v>1.2885434726847251</v>
      </c>
      <c r="J12">
        <v>1.7760942817566301E-2</v>
      </c>
      <c r="K12">
        <v>7.857810896282108E-2</v>
      </c>
      <c r="L12">
        <v>4.0868537715937785E-2</v>
      </c>
      <c r="M12">
        <v>6.6230429290001051E-3</v>
      </c>
      <c r="N12">
        <v>387.08710402258521</v>
      </c>
      <c r="O12">
        <v>32.21</v>
      </c>
      <c r="P12">
        <v>421.75099999999998</v>
      </c>
      <c r="Q12">
        <v>4.7424999999999997</v>
      </c>
      <c r="R12">
        <v>51.726027950449982</v>
      </c>
      <c r="S12">
        <v>1232.1813783552886</v>
      </c>
    </row>
    <row r="13" spans="1:19">
      <c r="A13" s="26">
        <v>126</v>
      </c>
      <c r="B13">
        <v>0.70543887921325765</v>
      </c>
      <c r="C13">
        <v>2.3919332333639409</v>
      </c>
      <c r="D13">
        <v>264.34773061681426</v>
      </c>
      <c r="E13">
        <v>9.5688464221171336E-3</v>
      </c>
      <c r="F13">
        <v>5.3981503885675499</v>
      </c>
      <c r="G13">
        <v>11.390101681929405</v>
      </c>
      <c r="H13">
        <v>2.5687571539893704E-3</v>
      </c>
      <c r="I13">
        <v>1.0123949458891415</v>
      </c>
      <c r="J13">
        <v>4.5391977965913606E-2</v>
      </c>
      <c r="K13">
        <v>6.2513157697379348E-2</v>
      </c>
      <c r="L13">
        <v>2.8757818349440824E-2</v>
      </c>
      <c r="M13">
        <v>4.3441112573448072E-3</v>
      </c>
      <c r="N13">
        <v>434.20248478207867</v>
      </c>
      <c r="O13">
        <v>32.295000000000002</v>
      </c>
      <c r="P13">
        <v>317.00299999999999</v>
      </c>
      <c r="Q13">
        <v>4.3320000000000007</v>
      </c>
      <c r="R13">
        <v>110.56949866177337</v>
      </c>
      <c r="S13">
        <v>1183.8008778584758</v>
      </c>
    </row>
    <row r="14" spans="1:19">
      <c r="A14" s="26">
        <v>150</v>
      </c>
      <c r="B14">
        <v>0.58871300419592631</v>
      </c>
      <c r="C14">
        <v>1.9064666561790844</v>
      </c>
      <c r="D14">
        <v>212.19002966959445</v>
      </c>
      <c r="E14">
        <v>8.3315302546433361E-3</v>
      </c>
      <c r="F14">
        <v>5.9799337983052459</v>
      </c>
      <c r="G14">
        <v>8.72964218053934</v>
      </c>
      <c r="H14">
        <v>1.9202456099561712E-3</v>
      </c>
      <c r="I14">
        <v>0.69241781460414253</v>
      </c>
      <c r="J14">
        <v>4.1266568875076265E-2</v>
      </c>
      <c r="K14">
        <v>4.7621607463223706E-2</v>
      </c>
      <c r="L14">
        <v>1.8940874654242604E-2</v>
      </c>
      <c r="M14">
        <v>2.9134086907124292E-3</v>
      </c>
      <c r="N14">
        <v>454.27462436869081</v>
      </c>
      <c r="O14">
        <v>33.643000000000001</v>
      </c>
      <c r="P14">
        <v>217.47649999999999</v>
      </c>
      <c r="Q14">
        <v>3.5319999999999996</v>
      </c>
      <c r="R14">
        <v>137.90968486950715</v>
      </c>
      <c r="S14">
        <v>1077.0440065971641</v>
      </c>
    </row>
    <row r="15" spans="1:19">
      <c r="A15" s="26">
        <v>156</v>
      </c>
      <c r="B15">
        <v>0.52831769090398184</v>
      </c>
      <c r="C15">
        <v>1.6893429218932838</v>
      </c>
      <c r="D15">
        <v>188.02493820702463</v>
      </c>
      <c r="E15">
        <v>8.184427238570895E-3</v>
      </c>
      <c r="F15">
        <v>5.5938833423826164</v>
      </c>
      <c r="G15">
        <v>7.5356295230948289</v>
      </c>
      <c r="H15">
        <v>1.6417675640024165E-3</v>
      </c>
      <c r="I15">
        <v>0.6006194584842951</v>
      </c>
      <c r="J15">
        <v>3.6898415082996135E-2</v>
      </c>
      <c r="K15">
        <v>4.1185420312388733E-2</v>
      </c>
      <c r="L15">
        <v>1.5965767959197043E-2</v>
      </c>
      <c r="M15">
        <v>2.4296075086364119E-3</v>
      </c>
      <c r="N15">
        <v>420.66277042684959</v>
      </c>
      <c r="O15">
        <v>31.246499999999997</v>
      </c>
      <c r="P15">
        <v>183.00049999999999</v>
      </c>
      <c r="Q15">
        <v>3.0205000000000002</v>
      </c>
      <c r="R15">
        <v>136.1573079773294</v>
      </c>
      <c r="S15">
        <v>978.16661495362837</v>
      </c>
    </row>
    <row r="16" spans="1:19">
      <c r="A16" s="26">
        <v>198</v>
      </c>
      <c r="B16">
        <v>0.47393176353727329</v>
      </c>
      <c r="C16">
        <v>1.3656976496589257</v>
      </c>
      <c r="D16">
        <v>159.64281186942742</v>
      </c>
      <c r="E16">
        <v>9.9216348713801836E-3</v>
      </c>
      <c r="F16">
        <v>6.1355373405267786</v>
      </c>
      <c r="G16">
        <v>6.2552815954273653</v>
      </c>
      <c r="H16">
        <v>1.4582247384491865E-3</v>
      </c>
      <c r="I16">
        <v>0.48955875595788256</v>
      </c>
      <c r="J16">
        <v>4.2020288713811652E-2</v>
      </c>
      <c r="K16">
        <v>3.3577980665708593E-2</v>
      </c>
      <c r="L16">
        <v>1.1736434359964881E-2</v>
      </c>
      <c r="M16">
        <v>1.5363327423864477E-3</v>
      </c>
      <c r="N16">
        <v>439.43699081749685</v>
      </c>
      <c r="O16">
        <v>33.256</v>
      </c>
      <c r="P16">
        <v>117.04900000000001</v>
      </c>
      <c r="Q16">
        <v>3.23</v>
      </c>
      <c r="R16">
        <v>168.50313262919957</v>
      </c>
      <c r="S16">
        <v>935.93819331732379</v>
      </c>
    </row>
    <row r="17" spans="1:19">
      <c r="A17" s="26">
        <v>222</v>
      </c>
      <c r="B17">
        <v>0.48004493760144051</v>
      </c>
      <c r="C17">
        <v>1.4455456514648428</v>
      </c>
      <c r="D17">
        <v>156.58741622436338</v>
      </c>
      <c r="E17">
        <v>9.1585235341860409E-3</v>
      </c>
      <c r="F17">
        <v>5.3865803289497594</v>
      </c>
      <c r="G17">
        <v>6.0156830345286236</v>
      </c>
      <c r="H17">
        <v>1.6978390387737891E-3</v>
      </c>
      <c r="I17">
        <v>0.63628499848065512</v>
      </c>
      <c r="J17">
        <v>6.690287858687187E-2</v>
      </c>
      <c r="K17">
        <v>3.2645027399213218E-2</v>
      </c>
      <c r="L17">
        <v>1.4369962421885372E-2</v>
      </c>
      <c r="M17">
        <v>1.6634569796181637E-3</v>
      </c>
      <c r="N17">
        <v>414.89067934781656</v>
      </c>
      <c r="O17">
        <v>26.486000000000001</v>
      </c>
      <c r="P17">
        <v>110.129</v>
      </c>
      <c r="Q17">
        <v>4.4995000000000003</v>
      </c>
      <c r="R17">
        <v>187.52676109694616</v>
      </c>
      <c r="S17">
        <v>914.209933308112</v>
      </c>
    </row>
    <row r="18" spans="1:19">
      <c r="A18" s="26">
        <v>228</v>
      </c>
      <c r="B18">
        <v>0.46539158636791739</v>
      </c>
      <c r="C18">
        <v>1.371105847066493</v>
      </c>
      <c r="D18">
        <v>151.87564986737243</v>
      </c>
      <c r="E18">
        <v>9.8471535199377951E-3</v>
      </c>
      <c r="F18">
        <v>5.3302760325565348</v>
      </c>
      <c r="G18">
        <v>5.7503341655569313</v>
      </c>
      <c r="H18">
        <v>1.6462688144015492E-3</v>
      </c>
      <c r="I18">
        <v>0.71198362731312537</v>
      </c>
      <c r="J18">
        <v>5.7980938222707258E-2</v>
      </c>
      <c r="K18">
        <v>3.1135771669033065E-2</v>
      </c>
      <c r="L18">
        <v>1.7026826497149733E-2</v>
      </c>
      <c r="M18">
        <v>1.887241213991615E-3</v>
      </c>
      <c r="N18">
        <v>412.32470953316005</v>
      </c>
      <c r="O18">
        <v>26.723499999999998</v>
      </c>
      <c r="P18">
        <v>101.4265</v>
      </c>
      <c r="Q18">
        <v>4.2205000000000004</v>
      </c>
      <c r="R18">
        <v>188.88136495870083</v>
      </c>
      <c r="S18">
        <v>899.20083981803145</v>
      </c>
    </row>
    <row r="19" spans="1:19">
      <c r="A19" s="26">
        <v>318</v>
      </c>
      <c r="B19">
        <v>0.37399473361246344</v>
      </c>
      <c r="C19">
        <v>0.70674857532694313</v>
      </c>
      <c r="D19">
        <v>109.16967618177338</v>
      </c>
      <c r="E19">
        <v>8.8600771084270044E-3</v>
      </c>
      <c r="F19">
        <v>6.3757195068612722</v>
      </c>
      <c r="G19">
        <v>4.0485185429127579</v>
      </c>
      <c r="H19">
        <v>7.128771713971416E-4</v>
      </c>
      <c r="I19">
        <v>0.60973469974509575</v>
      </c>
      <c r="J19">
        <v>3.3890522784430339E-2</v>
      </c>
      <c r="K19">
        <v>2.106010931549341E-2</v>
      </c>
      <c r="L19">
        <v>1.0068032394910099E-2</v>
      </c>
      <c r="M19">
        <v>9.6135041606890223E-4</v>
      </c>
      <c r="N19">
        <v>430.68934936882221</v>
      </c>
      <c r="O19">
        <v>29.631500000000003</v>
      </c>
      <c r="P19">
        <v>27.739000000000004</v>
      </c>
      <c r="Q19">
        <v>3.9619999999999997</v>
      </c>
      <c r="R19">
        <v>196.6222075629218</v>
      </c>
      <c r="S19">
        <v>810.00400214116667</v>
      </c>
    </row>
    <row r="20" spans="1:19">
      <c r="A20" s="26">
        <v>390</v>
      </c>
      <c r="B20">
        <v>0.36906027643855394</v>
      </c>
      <c r="C20">
        <v>0.45456596309773434</v>
      </c>
      <c r="D20">
        <v>99.701885145341919</v>
      </c>
      <c r="E20">
        <v>7.9968270852426738E-3</v>
      </c>
      <c r="F20">
        <v>6.458988373269186</v>
      </c>
      <c r="G20">
        <v>3.9371346473707742</v>
      </c>
      <c r="H20">
        <v>5.9988603753494552E-4</v>
      </c>
      <c r="I20">
        <v>0.55971282564215974</v>
      </c>
      <c r="J20">
        <v>3.6163167080216232E-2</v>
      </c>
      <c r="K20">
        <v>1.9671564982185426E-2</v>
      </c>
      <c r="L20">
        <v>7.9714994634756727E-3</v>
      </c>
      <c r="M20">
        <v>8.5275733719108679E-4</v>
      </c>
      <c r="N20">
        <v>439.87131827043669</v>
      </c>
      <c r="O20">
        <v>30.257000000000001</v>
      </c>
      <c r="P20">
        <v>10.983499999999999</v>
      </c>
      <c r="Q20">
        <v>3.19</v>
      </c>
      <c r="R20">
        <v>199.50158718665267</v>
      </c>
      <c r="S20">
        <v>795.35800839023568</v>
      </c>
    </row>
    <row r="21" spans="1:19">
      <c r="A21" s="26">
        <v>462</v>
      </c>
      <c r="B21">
        <v>0.34961335028404139</v>
      </c>
      <c r="C21">
        <v>0.30720807084912721</v>
      </c>
      <c r="D21">
        <v>87.98144367927668</v>
      </c>
      <c r="E21">
        <v>6.3533963464789747E-3</v>
      </c>
      <c r="F21">
        <v>6.1945657419543823</v>
      </c>
      <c r="G21">
        <v>3.6707852188372931</v>
      </c>
      <c r="H21">
        <v>4.2539564441492497E-4</v>
      </c>
      <c r="I21">
        <v>0.50578871001883019</v>
      </c>
      <c r="J21">
        <v>9.430099820911423E-3</v>
      </c>
      <c r="K21">
        <v>1.7929098453114724E-2</v>
      </c>
      <c r="L21">
        <v>5.9337327523220611E-3</v>
      </c>
      <c r="M21">
        <v>6.1422692284347389E-4</v>
      </c>
      <c r="N21">
        <v>432.28702768351951</v>
      </c>
      <c r="O21">
        <v>27.312000000000005</v>
      </c>
      <c r="P21">
        <v>4.8550000000000004</v>
      </c>
      <c r="Q21">
        <v>2.8200000000000003</v>
      </c>
      <c r="R21">
        <v>186.26090055172986</v>
      </c>
      <c r="S21">
        <v>752.58501895640984</v>
      </c>
    </row>
    <row r="22" spans="1:19">
      <c r="A22" s="26">
        <v>630</v>
      </c>
      <c r="B22">
        <v>0.34522266872511997</v>
      </c>
      <c r="C22">
        <v>0.18557796294759948</v>
      </c>
      <c r="D22">
        <v>63.560021670005398</v>
      </c>
      <c r="E22">
        <v>8.3681072642902594E-3</v>
      </c>
      <c r="F22">
        <v>6.2844332719482106</v>
      </c>
      <c r="G22">
        <v>3.8680148610914267</v>
      </c>
      <c r="H22">
        <v>3.9962715580996861E-4</v>
      </c>
      <c r="I22">
        <v>0.42451426616830734</v>
      </c>
      <c r="J22">
        <v>2.7652926561055814E-2</v>
      </c>
      <c r="K22">
        <v>1.6796382116082292E-2</v>
      </c>
      <c r="L22">
        <v>4.0973965997442323E-3</v>
      </c>
      <c r="M22">
        <v>5.5761741402245548E-4</v>
      </c>
      <c r="N22">
        <v>428.19307996729248</v>
      </c>
      <c r="O22">
        <v>22.724000000000004</v>
      </c>
      <c r="P22">
        <v>1.5659999999999998</v>
      </c>
      <c r="Q22">
        <v>1.714</v>
      </c>
      <c r="R22">
        <v>143.93116834566479</v>
      </c>
      <c r="S22">
        <v>672.8539050709544</v>
      </c>
    </row>
    <row r="23" spans="1:19">
      <c r="A23" s="26">
        <v>798</v>
      </c>
      <c r="B23">
        <v>0.34879896702449215</v>
      </c>
      <c r="C23">
        <v>0.14628103394528208</v>
      </c>
      <c r="D23">
        <v>57.406441527076822</v>
      </c>
      <c r="E23">
        <v>7.7601794022306211E-3</v>
      </c>
      <c r="F23">
        <v>6.0431261085278676</v>
      </c>
      <c r="G23">
        <v>3.8450858010387545</v>
      </c>
      <c r="H23">
        <v>2.9072926624253208E-4</v>
      </c>
      <c r="I23">
        <v>0.40442662633835036</v>
      </c>
      <c r="J23">
        <v>1.8109683280929743E-2</v>
      </c>
      <c r="K23">
        <v>1.7161543892644834E-2</v>
      </c>
      <c r="L23">
        <v>3.2439424083631771E-3</v>
      </c>
      <c r="M23">
        <v>4.5317848728194043E-4</v>
      </c>
      <c r="N23">
        <v>435.88655592859533</v>
      </c>
      <c r="O23">
        <v>20.0015</v>
      </c>
      <c r="P23">
        <v>0.84100000000000008</v>
      </c>
      <c r="Q23">
        <v>1.3429999999999997</v>
      </c>
      <c r="R23">
        <v>136.33571498150539</v>
      </c>
      <c r="S23">
        <v>662.64895023078986</v>
      </c>
    </row>
    <row r="24" spans="1:19">
      <c r="A24" s="26">
        <v>966</v>
      </c>
      <c r="B24">
        <v>0.34770836880925865</v>
      </c>
      <c r="C24">
        <v>0.12875553937625861</v>
      </c>
      <c r="D24">
        <v>52.545962475604654</v>
      </c>
      <c r="E24">
        <v>8.8560174334601921E-3</v>
      </c>
      <c r="F24">
        <v>5.8174933474799575</v>
      </c>
      <c r="G24">
        <v>3.8486498378356533</v>
      </c>
      <c r="H24">
        <v>2.5118628945845479E-4</v>
      </c>
      <c r="I24">
        <v>0.34994139224614368</v>
      </c>
      <c r="J24">
        <v>1.2251296708530488E-2</v>
      </c>
      <c r="K24">
        <v>1.7418245038872786E-2</v>
      </c>
      <c r="L24">
        <v>2.4173243781957341E-3</v>
      </c>
      <c r="M24">
        <v>4.7738840296614052E-4</v>
      </c>
      <c r="N24">
        <v>439.14301956526566</v>
      </c>
      <c r="O24">
        <v>17.79</v>
      </c>
      <c r="P24">
        <v>0.63500000000000001</v>
      </c>
      <c r="Q24">
        <v>0.88349999999999995</v>
      </c>
      <c r="R24">
        <v>129.76873601985255</v>
      </c>
      <c r="S24">
        <v>651.30043800472163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469A-2DFE-E149-844B-516CD42F53A7}">
  <dimension ref="A1:M24"/>
  <sheetViews>
    <sheetView workbookViewId="0">
      <selection activeCell="G27" sqref="G27"/>
    </sheetView>
  </sheetViews>
  <sheetFormatPr baseColWidth="10" defaultRowHeight="16"/>
  <sheetData>
    <row r="1" spans="1:13">
      <c r="A1" t="s">
        <v>29</v>
      </c>
      <c r="B1" t="s">
        <v>3</v>
      </c>
      <c r="C1" t="s">
        <v>6</v>
      </c>
      <c r="D1" t="s">
        <v>1</v>
      </c>
      <c r="E1" t="s">
        <v>24</v>
      </c>
      <c r="F1" t="s">
        <v>2</v>
      </c>
      <c r="G1" t="s">
        <v>4</v>
      </c>
      <c r="H1" t="s">
        <v>7</v>
      </c>
      <c r="I1" t="s">
        <v>31</v>
      </c>
      <c r="J1" t="s">
        <v>10</v>
      </c>
      <c r="K1" t="s">
        <v>32</v>
      </c>
      <c r="L1" t="s">
        <v>44</v>
      </c>
      <c r="M1" t="s">
        <v>23</v>
      </c>
    </row>
    <row r="2" spans="1:13">
      <c r="A2" s="26">
        <v>6</v>
      </c>
      <c r="B2">
        <v>2.3664435468482019E-3</v>
      </c>
      <c r="C2">
        <v>8.1606448376994843E-3</v>
      </c>
      <c r="D2">
        <v>11.840520957761841</v>
      </c>
      <c r="E2">
        <v>6.1194513463787847E-2</v>
      </c>
      <c r="F2">
        <v>0.44737052865185856</v>
      </c>
      <c r="G2">
        <v>0.33503975957316845</v>
      </c>
      <c r="H2">
        <v>4.3300463569726638E-2</v>
      </c>
      <c r="I2">
        <v>3.7093199357125837</v>
      </c>
      <c r="J2">
        <v>1.0234999999999999</v>
      </c>
      <c r="K2">
        <v>0.16649999999999998</v>
      </c>
      <c r="L2">
        <v>31.58965637165976</v>
      </c>
      <c r="M2">
        <v>49.226929618777277</v>
      </c>
    </row>
    <row r="3" spans="1:13">
      <c r="A3" s="26">
        <v>12</v>
      </c>
      <c r="B3">
        <v>1.2602202517866834E-2</v>
      </c>
      <c r="C3">
        <v>6.2833079549748927E-2</v>
      </c>
      <c r="D3">
        <v>57.863230345968944</v>
      </c>
      <c r="E3">
        <v>4.8764263346786414E-2</v>
      </c>
      <c r="F3">
        <v>1.1898985841908736</v>
      </c>
      <c r="G3">
        <v>0.53278564417564955</v>
      </c>
      <c r="H3">
        <v>5.3758858319487655E-3</v>
      </c>
      <c r="I3">
        <v>9.0837707519350008</v>
      </c>
      <c r="J3">
        <v>6.1974999999999998</v>
      </c>
      <c r="K3">
        <v>0.76300000000000012</v>
      </c>
      <c r="L3">
        <v>145.76611124024373</v>
      </c>
      <c r="M3">
        <v>221.52587199776056</v>
      </c>
    </row>
    <row r="4" spans="1:13">
      <c r="A4" s="26">
        <v>18</v>
      </c>
      <c r="B4">
        <v>1.2767786679744909E-2</v>
      </c>
      <c r="C4">
        <v>6.3410159997427593E-2</v>
      </c>
      <c r="D4">
        <v>66.466397175478662</v>
      </c>
      <c r="E4">
        <v>2.020917500819263E-2</v>
      </c>
      <c r="F4">
        <v>1.4050274922036863</v>
      </c>
      <c r="G4">
        <v>0.24686097989500727</v>
      </c>
      <c r="H4">
        <v>4.2009615688791448E-3</v>
      </c>
      <c r="I4">
        <v>10.222509977803112</v>
      </c>
      <c r="J4">
        <v>7.9820000000000002</v>
      </c>
      <c r="K4">
        <v>0.80249999999999999</v>
      </c>
      <c r="L4">
        <v>164.79628341827726</v>
      </c>
      <c r="M4">
        <v>252.02216712691197</v>
      </c>
    </row>
    <row r="5" spans="1:13">
      <c r="A5" s="26">
        <v>24</v>
      </c>
      <c r="B5">
        <v>0.10796281203179482</v>
      </c>
      <c r="C5">
        <v>1.1204041971005889</v>
      </c>
      <c r="D5">
        <v>126.16060537964795</v>
      </c>
      <c r="E5">
        <v>5.3521515927502684E-2</v>
      </c>
      <c r="F5">
        <v>6.7580242540435682</v>
      </c>
      <c r="G5">
        <v>3.6701540868599611</v>
      </c>
      <c r="H5">
        <v>4.0205732655092037E-2</v>
      </c>
      <c r="I5">
        <v>41.948554015413933</v>
      </c>
      <c r="J5">
        <v>76.112499999999997</v>
      </c>
      <c r="K5">
        <v>5.3849999999999998</v>
      </c>
      <c r="L5">
        <v>219.99324891868079</v>
      </c>
      <c r="M5">
        <v>481.35018091236122</v>
      </c>
    </row>
    <row r="6" spans="1:13">
      <c r="A6" s="26">
        <v>30</v>
      </c>
      <c r="B6">
        <v>0.5013115570553861</v>
      </c>
      <c r="C6">
        <v>5.5117027517688379</v>
      </c>
      <c r="D6">
        <v>277.71636528742545</v>
      </c>
      <c r="E6">
        <v>3.8645481630795397E-2</v>
      </c>
      <c r="F6">
        <v>24.203776419603138</v>
      </c>
      <c r="G6">
        <v>9.4378365805231006</v>
      </c>
      <c r="H6">
        <v>4.656035608215283E-2</v>
      </c>
      <c r="I6">
        <v>270.66778086269113</v>
      </c>
      <c r="J6">
        <v>336.411</v>
      </c>
      <c r="K6">
        <v>9.9489999999999998</v>
      </c>
      <c r="L6">
        <v>216.58904647886666</v>
      </c>
      <c r="M6">
        <v>1151.0730257756466</v>
      </c>
    </row>
    <row r="7" spans="1:13">
      <c r="A7" s="26">
        <v>36</v>
      </c>
      <c r="B7">
        <v>0.73415342928972704</v>
      </c>
      <c r="C7">
        <v>5.4278655790000281</v>
      </c>
      <c r="D7">
        <v>373.48023102417716</v>
      </c>
      <c r="E7">
        <v>2.3234898797614388E-2</v>
      </c>
      <c r="F7">
        <v>25.857347154574558</v>
      </c>
      <c r="G7">
        <v>6.1728814407119001</v>
      </c>
      <c r="H7">
        <v>6.2408291215460814E-2</v>
      </c>
      <c r="I7">
        <v>314.7914504102605</v>
      </c>
      <c r="J7">
        <v>505.26499999999999</v>
      </c>
      <c r="K7">
        <v>8.9945000000000004</v>
      </c>
      <c r="L7">
        <v>175.98018281902634</v>
      </c>
      <c r="M7">
        <v>1416.7892550470533</v>
      </c>
    </row>
    <row r="8" spans="1:13">
      <c r="A8" s="26">
        <v>42</v>
      </c>
      <c r="B8">
        <v>0.89175777071052209</v>
      </c>
      <c r="C8">
        <v>5.1520166935488714</v>
      </c>
      <c r="D8">
        <v>427.31830479137864</v>
      </c>
      <c r="E8">
        <v>1.8652302394131976E-2</v>
      </c>
      <c r="F8">
        <v>27.031618787983927</v>
      </c>
      <c r="G8">
        <v>5.5364666258130679</v>
      </c>
      <c r="H8">
        <v>3.2866441650298471E-2</v>
      </c>
      <c r="I8">
        <v>300.54328898423785</v>
      </c>
      <c r="J8">
        <v>625.35550000000001</v>
      </c>
      <c r="K8">
        <v>8.714500000000001</v>
      </c>
      <c r="L8">
        <v>113.72443730495367</v>
      </c>
      <c r="M8">
        <v>1514.319409702671</v>
      </c>
    </row>
    <row r="9" spans="1:13">
      <c r="A9" s="26">
        <v>48</v>
      </c>
      <c r="B9">
        <v>0.96424893362926345</v>
      </c>
      <c r="C9">
        <v>4.7831410388054616</v>
      </c>
      <c r="D9">
        <v>459.57369534252064</v>
      </c>
      <c r="E9">
        <v>2.217269251470453E-2</v>
      </c>
      <c r="F9">
        <v>26.745533711674799</v>
      </c>
      <c r="G9">
        <v>5.4900384560095867</v>
      </c>
      <c r="H9">
        <v>1.6535986178351871E-2</v>
      </c>
      <c r="I9">
        <v>294.76592872127685</v>
      </c>
      <c r="J9">
        <v>680.21150000000011</v>
      </c>
      <c r="K9">
        <v>7.9774999999999991</v>
      </c>
      <c r="L9">
        <v>105.88225707744996</v>
      </c>
      <c r="M9">
        <v>1586.4325519600598</v>
      </c>
    </row>
    <row r="10" spans="1:13">
      <c r="A10" s="26">
        <v>54</v>
      </c>
      <c r="B10">
        <v>0.9887411945997211</v>
      </c>
      <c r="C10">
        <v>4.4323444439968753</v>
      </c>
      <c r="D10">
        <v>457.73425821470266</v>
      </c>
      <c r="E10">
        <v>1.325740249929353E-2</v>
      </c>
      <c r="F10">
        <v>25.558353696806599</v>
      </c>
      <c r="G10">
        <v>4.9698297786539598</v>
      </c>
      <c r="H10">
        <v>1.0878321266456275E-2</v>
      </c>
      <c r="I10">
        <v>299.75583767245325</v>
      </c>
      <c r="J10">
        <v>684.14249999999993</v>
      </c>
      <c r="K10">
        <v>6.9029999999999987</v>
      </c>
      <c r="L10">
        <v>92.322436327632303</v>
      </c>
      <c r="M10">
        <v>1576.8314370526109</v>
      </c>
    </row>
    <row r="11" spans="1:13">
      <c r="A11" s="26">
        <v>78</v>
      </c>
      <c r="B11">
        <v>0.87306917413318397</v>
      </c>
      <c r="C11">
        <v>3.2693141101953271</v>
      </c>
      <c r="D11">
        <v>372.79632910588907</v>
      </c>
      <c r="E11">
        <v>3.4265879083798613E-2</v>
      </c>
      <c r="F11">
        <v>18.227264449956639</v>
      </c>
      <c r="G11">
        <v>2.6064680799623514</v>
      </c>
      <c r="H11">
        <v>8.653777147107725E-3</v>
      </c>
      <c r="I11">
        <v>337.61648707860536</v>
      </c>
      <c r="J11">
        <v>539.60199999999998</v>
      </c>
      <c r="K11">
        <v>5.4085000000000001</v>
      </c>
      <c r="L11">
        <v>98.021733833128408</v>
      </c>
      <c r="M11">
        <v>1378.4640854881011</v>
      </c>
    </row>
    <row r="12" spans="1:13">
      <c r="A12" s="26">
        <v>102</v>
      </c>
      <c r="B12">
        <v>0.71402376891681885</v>
      </c>
      <c r="C12">
        <v>2.5865453751627419</v>
      </c>
      <c r="D12">
        <v>311.52677091640271</v>
      </c>
      <c r="E12">
        <v>1.2343002042350382E-2</v>
      </c>
      <c r="F12">
        <v>14.311642450231277</v>
      </c>
      <c r="G12">
        <v>1.2885434726847251</v>
      </c>
      <c r="H12">
        <v>1.7760942817566301E-2</v>
      </c>
      <c r="I12">
        <v>387.08710402258521</v>
      </c>
      <c r="J12">
        <v>421.75099999999998</v>
      </c>
      <c r="K12">
        <v>4.7424999999999997</v>
      </c>
      <c r="L12">
        <v>127.48584288192397</v>
      </c>
      <c r="M12">
        <v>1271.5240768327674</v>
      </c>
    </row>
    <row r="13" spans="1:13">
      <c r="A13" s="26">
        <v>126</v>
      </c>
      <c r="B13">
        <v>0.70543887921325765</v>
      </c>
      <c r="C13">
        <v>2.3919332333639409</v>
      </c>
      <c r="D13">
        <v>264.34773061681426</v>
      </c>
      <c r="E13">
        <v>9.5688464221171336E-3</v>
      </c>
      <c r="F13">
        <v>11.390101681929405</v>
      </c>
      <c r="G13">
        <v>1.0123949458891415</v>
      </c>
      <c r="H13">
        <v>4.5391977965913606E-2</v>
      </c>
      <c r="I13">
        <v>434.20248478207867</v>
      </c>
      <c r="J13">
        <v>317.00299999999999</v>
      </c>
      <c r="K13">
        <v>4.3320000000000007</v>
      </c>
      <c r="L13">
        <v>177.64985534748428</v>
      </c>
      <c r="M13">
        <v>1213.0899003111608</v>
      </c>
    </row>
    <row r="14" spans="1:13">
      <c r="A14" s="26">
        <v>150</v>
      </c>
      <c r="B14">
        <v>0.58871300419592631</v>
      </c>
      <c r="C14">
        <v>1.9064666561790844</v>
      </c>
      <c r="D14">
        <v>212.19002966959445</v>
      </c>
      <c r="E14">
        <v>8.3315302546433361E-3</v>
      </c>
      <c r="F14">
        <v>8.72964218053934</v>
      </c>
      <c r="G14">
        <v>0.69241781460414253</v>
      </c>
      <c r="H14">
        <v>4.1266568875076265E-2</v>
      </c>
      <c r="I14">
        <v>454.27462436869081</v>
      </c>
      <c r="J14">
        <v>217.47649999999999</v>
      </c>
      <c r="K14">
        <v>3.5319999999999996</v>
      </c>
      <c r="L14">
        <v>205.37177187826143</v>
      </c>
      <c r="M14">
        <v>1104.811763671195</v>
      </c>
    </row>
    <row r="15" spans="1:13">
      <c r="A15" s="26">
        <v>156</v>
      </c>
      <c r="B15">
        <v>0.52831769090398184</v>
      </c>
      <c r="C15">
        <v>1.6893429218932838</v>
      </c>
      <c r="D15">
        <v>188.02493820702463</v>
      </c>
      <c r="E15">
        <v>8.184427238570895E-3</v>
      </c>
      <c r="F15">
        <v>7.5356295230948289</v>
      </c>
      <c r="G15">
        <v>0.6006194584842951</v>
      </c>
      <c r="H15">
        <v>3.6898415082996135E-2</v>
      </c>
      <c r="I15">
        <v>420.66277042684959</v>
      </c>
      <c r="J15">
        <v>183.00049999999999</v>
      </c>
      <c r="K15">
        <v>3.0205000000000002</v>
      </c>
      <c r="L15">
        <v>198.54304045115111</v>
      </c>
      <c r="M15">
        <v>1003.6507415217233</v>
      </c>
    </row>
    <row r="16" spans="1:13">
      <c r="A16" s="26">
        <v>198</v>
      </c>
      <c r="B16">
        <v>0.47393176353727329</v>
      </c>
      <c r="C16">
        <v>1.3656976496589257</v>
      </c>
      <c r="D16">
        <v>159.64281186942742</v>
      </c>
      <c r="E16">
        <v>9.9216348713801836E-3</v>
      </c>
      <c r="F16">
        <v>6.2552815954273653</v>
      </c>
      <c r="G16">
        <v>0.48955875595788256</v>
      </c>
      <c r="H16">
        <v>4.2020288713811652E-2</v>
      </c>
      <c r="I16">
        <v>439.43699081749685</v>
      </c>
      <c r="J16">
        <v>117.04900000000001</v>
      </c>
      <c r="K16">
        <v>3.23</v>
      </c>
      <c r="L16">
        <v>233.6669412193917</v>
      </c>
      <c r="M16">
        <v>961.66215559448256</v>
      </c>
    </row>
    <row r="17" spans="1:13">
      <c r="A17" s="26">
        <v>222</v>
      </c>
      <c r="B17">
        <v>0.48004493760144051</v>
      </c>
      <c r="C17">
        <v>1.4455456514648428</v>
      </c>
      <c r="D17">
        <v>156.58741622436338</v>
      </c>
      <c r="E17">
        <v>9.1585235341860409E-3</v>
      </c>
      <c r="F17">
        <v>6.0156830345286236</v>
      </c>
      <c r="G17">
        <v>0.63628499848065512</v>
      </c>
      <c r="H17">
        <v>6.690287858687187E-2</v>
      </c>
      <c r="I17">
        <v>414.89067934781656</v>
      </c>
      <c r="J17">
        <v>110.129</v>
      </c>
      <c r="K17">
        <v>4.4995000000000003</v>
      </c>
      <c r="L17">
        <v>236.03260333535709</v>
      </c>
      <c r="M17">
        <v>930.79281893173368</v>
      </c>
    </row>
    <row r="18" spans="1:13">
      <c r="A18" s="26">
        <v>228</v>
      </c>
      <c r="B18">
        <v>0.46539158636791739</v>
      </c>
      <c r="C18">
        <v>1.371105847066493</v>
      </c>
      <c r="D18">
        <v>151.87564986737243</v>
      </c>
      <c r="E18">
        <v>9.8471535199377951E-3</v>
      </c>
      <c r="F18">
        <v>5.7503341655569313</v>
      </c>
      <c r="G18">
        <v>0.71198362731312537</v>
      </c>
      <c r="H18">
        <v>5.7980938222707258E-2</v>
      </c>
      <c r="I18">
        <v>412.32470953316005</v>
      </c>
      <c r="J18">
        <v>101.4265</v>
      </c>
      <c r="K18">
        <v>4.2205000000000004</v>
      </c>
      <c r="L18">
        <v>238.53179570225817</v>
      </c>
      <c r="M18">
        <v>916.74579842083767</v>
      </c>
    </row>
    <row r="19" spans="1:13">
      <c r="A19" s="26">
        <v>318</v>
      </c>
      <c r="B19">
        <v>0.37399473361246344</v>
      </c>
      <c r="C19">
        <v>0.70674857532694313</v>
      </c>
      <c r="D19">
        <v>109.16967618177338</v>
      </c>
      <c r="E19">
        <v>8.8600771084270044E-3</v>
      </c>
      <c r="F19">
        <v>4.0485185429127579</v>
      </c>
      <c r="G19">
        <v>0.60973469974509575</v>
      </c>
      <c r="H19">
        <v>3.3890522784430339E-2</v>
      </c>
      <c r="I19">
        <v>430.68934936882221</v>
      </c>
      <c r="J19">
        <v>27.739000000000004</v>
      </c>
      <c r="K19">
        <v>3.9619999999999997</v>
      </c>
      <c r="L19">
        <v>248.51818072671651</v>
      </c>
      <c r="M19">
        <v>825.85995342880221</v>
      </c>
    </row>
    <row r="20" spans="1:13">
      <c r="A20" s="26">
        <v>390</v>
      </c>
      <c r="B20">
        <v>0.36906027643855394</v>
      </c>
      <c r="C20">
        <v>0.45456596309773434</v>
      </c>
      <c r="D20">
        <v>99.701885145341919</v>
      </c>
      <c r="E20">
        <v>7.9968270852426738E-3</v>
      </c>
      <c r="F20">
        <v>3.9371346473707742</v>
      </c>
      <c r="G20">
        <v>0.55971282564215974</v>
      </c>
      <c r="H20">
        <v>3.6163167080216232E-2</v>
      </c>
      <c r="I20">
        <v>439.87131827043669</v>
      </c>
      <c r="J20">
        <v>10.983499999999999</v>
      </c>
      <c r="K20">
        <v>3.19</v>
      </c>
      <c r="L20">
        <v>252.84118494204708</v>
      </c>
      <c r="M20">
        <v>811.95252206454052</v>
      </c>
    </row>
    <row r="21" spans="1:13">
      <c r="A21" s="26">
        <v>462</v>
      </c>
      <c r="B21">
        <v>0.34961335028404139</v>
      </c>
      <c r="C21">
        <v>0.30720807084912721</v>
      </c>
      <c r="D21">
        <v>87.98144367927668</v>
      </c>
      <c r="E21">
        <v>6.3533963464789747E-3</v>
      </c>
      <c r="F21">
        <v>3.6707852188372931</v>
      </c>
      <c r="G21">
        <v>0.50578871001883019</v>
      </c>
      <c r="H21">
        <v>9.430099820911423E-3</v>
      </c>
      <c r="I21">
        <v>432.28702768351951</v>
      </c>
      <c r="J21">
        <v>4.8550000000000004</v>
      </c>
      <c r="K21">
        <v>2.8200000000000003</v>
      </c>
      <c r="L21">
        <v>231.93776870036183</v>
      </c>
      <c r="M21">
        <v>764.73041890931484</v>
      </c>
    </row>
    <row r="22" spans="1:13">
      <c r="A22" s="26">
        <v>630</v>
      </c>
      <c r="B22">
        <v>0.34522266872511997</v>
      </c>
      <c r="C22">
        <v>0.18557796294759948</v>
      </c>
      <c r="D22">
        <v>63.560021670005398</v>
      </c>
      <c r="E22">
        <v>8.3681072642902594E-3</v>
      </c>
      <c r="F22">
        <v>3.8680148610914267</v>
      </c>
      <c r="G22">
        <v>0.42451426616830734</v>
      </c>
      <c r="H22">
        <v>2.7652926561055814E-2</v>
      </c>
      <c r="I22">
        <v>428.19307996729248</v>
      </c>
      <c r="J22">
        <v>1.5659999999999998</v>
      </c>
      <c r="K22">
        <v>1.714</v>
      </c>
      <c r="L22">
        <v>174.26607342480932</v>
      </c>
      <c r="M22">
        <v>674.15852585486493</v>
      </c>
    </row>
    <row r="23" spans="1:13">
      <c r="A23" s="26">
        <v>798</v>
      </c>
      <c r="B23">
        <v>0.34879896702449215</v>
      </c>
      <c r="C23">
        <v>0.14628103394528208</v>
      </c>
      <c r="D23">
        <v>57.406441527076822</v>
      </c>
      <c r="E23">
        <v>7.7601794022306211E-3</v>
      </c>
      <c r="F23">
        <v>3.8450858010387545</v>
      </c>
      <c r="G23">
        <v>0.40442662633835036</v>
      </c>
      <c r="H23">
        <v>1.8109683280929743E-2</v>
      </c>
      <c r="I23">
        <v>435.88655592859533</v>
      </c>
      <c r="J23">
        <v>0.84100000000000008</v>
      </c>
      <c r="K23">
        <v>1.3429999999999997</v>
      </c>
      <c r="L23">
        <v>159.56553631790803</v>
      </c>
      <c r="M23">
        <v>659.81299606461016</v>
      </c>
    </row>
    <row r="24" spans="1:13">
      <c r="A24" s="26">
        <v>966</v>
      </c>
      <c r="B24">
        <v>0.34770836880925865</v>
      </c>
      <c r="C24">
        <v>0.12875553937625861</v>
      </c>
      <c r="D24">
        <v>52.545962475604654</v>
      </c>
      <c r="E24">
        <v>8.8560174334601921E-3</v>
      </c>
      <c r="F24">
        <v>3.8486498378356533</v>
      </c>
      <c r="G24">
        <v>0.34994139224614368</v>
      </c>
      <c r="H24">
        <v>1.2251296708530488E-2</v>
      </c>
      <c r="I24">
        <v>439.14301956526566</v>
      </c>
      <c r="J24">
        <v>0.63500000000000001</v>
      </c>
      <c r="K24">
        <v>0.88349999999999995</v>
      </c>
      <c r="L24">
        <v>147.42798771039159</v>
      </c>
      <c r="M24">
        <v>645.33163220367123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EBD7-4A9A-0E45-8C29-853356AFB8CA}">
  <dimension ref="A1:L24"/>
  <sheetViews>
    <sheetView workbookViewId="0">
      <selection activeCell="P48" sqref="P48"/>
    </sheetView>
  </sheetViews>
  <sheetFormatPr baseColWidth="10" defaultRowHeight="16"/>
  <sheetData>
    <row r="1" spans="1:12">
      <c r="A1" t="s">
        <v>29</v>
      </c>
      <c r="B1" t="s">
        <v>3</v>
      </c>
      <c r="C1" t="s">
        <v>6</v>
      </c>
      <c r="D1" t="s">
        <v>1</v>
      </c>
      <c r="E1" t="s">
        <v>24</v>
      </c>
      <c r="F1" t="s">
        <v>2</v>
      </c>
      <c r="G1" t="s">
        <v>4</v>
      </c>
      <c r="H1" t="s">
        <v>7</v>
      </c>
      <c r="I1" t="s">
        <v>31</v>
      </c>
      <c r="J1" t="s">
        <v>32</v>
      </c>
      <c r="K1" t="s">
        <v>44</v>
      </c>
      <c r="L1" t="s">
        <v>23</v>
      </c>
    </row>
    <row r="2" spans="1:12">
      <c r="A2" s="26">
        <v>6</v>
      </c>
      <c r="B2">
        <v>2.3664435468482019E-3</v>
      </c>
      <c r="C2">
        <v>8.1606448376994843E-3</v>
      </c>
      <c r="D2">
        <v>11.176761719397948</v>
      </c>
      <c r="E2">
        <v>6.1194513463787847E-2</v>
      </c>
      <c r="F2">
        <v>0.44737052865185856</v>
      </c>
      <c r="G2">
        <v>0.33503975957316845</v>
      </c>
      <c r="H2">
        <v>4.3300463569726638E-2</v>
      </c>
      <c r="I2">
        <v>3.7093199357125837</v>
      </c>
      <c r="J2">
        <v>0.16649999999999998</v>
      </c>
      <c r="K2">
        <v>31.58965637165976</v>
      </c>
      <c r="L2">
        <v>47.539670380413384</v>
      </c>
    </row>
    <row r="3" spans="1:12">
      <c r="A3" s="26">
        <v>12</v>
      </c>
      <c r="B3">
        <v>1.2602202517866834E-2</v>
      </c>
      <c r="C3">
        <v>6.2833079549748927E-2</v>
      </c>
      <c r="D3">
        <v>53.844033589974593</v>
      </c>
      <c r="E3">
        <v>4.8764263346786414E-2</v>
      </c>
      <c r="F3">
        <v>1.1898985841908736</v>
      </c>
      <c r="G3">
        <v>0.53278564417564955</v>
      </c>
      <c r="H3">
        <v>5.3758858319487655E-3</v>
      </c>
      <c r="I3">
        <v>9.0837707519350008</v>
      </c>
      <c r="J3">
        <v>0.76300000000000012</v>
      </c>
      <c r="K3">
        <v>145.76611124024373</v>
      </c>
      <c r="L3">
        <v>211.30917524176621</v>
      </c>
    </row>
    <row r="4" spans="1:12">
      <c r="A4" s="26">
        <v>18</v>
      </c>
      <c r="B4">
        <v>1.2767786679744909E-2</v>
      </c>
      <c r="C4">
        <v>6.3410159997427593E-2</v>
      </c>
      <c r="D4">
        <v>61.289918190993468</v>
      </c>
      <c r="E4">
        <v>2.020917500819263E-2</v>
      </c>
      <c r="F4">
        <v>1.4050274922036863</v>
      </c>
      <c r="G4">
        <v>0.24686097989500727</v>
      </c>
      <c r="H4">
        <v>4.2009615688791448E-3</v>
      </c>
      <c r="I4">
        <v>10.222509977803112</v>
      </c>
      <c r="J4">
        <v>0.80249999999999999</v>
      </c>
      <c r="K4">
        <v>164.79628341827726</v>
      </c>
      <c r="L4">
        <v>238.86368814242675</v>
      </c>
    </row>
    <row r="5" spans="1:12">
      <c r="A5" s="26">
        <v>24</v>
      </c>
      <c r="B5">
        <v>0.10796281203179482</v>
      </c>
      <c r="C5">
        <v>1.1204041971005889</v>
      </c>
      <c r="D5">
        <v>76.80019987894272</v>
      </c>
      <c r="E5">
        <v>5.3521515927502684E-2</v>
      </c>
      <c r="F5">
        <v>6.7580242540435682</v>
      </c>
      <c r="G5">
        <v>3.6701540868599611</v>
      </c>
      <c r="H5">
        <v>4.0205732655092037E-2</v>
      </c>
      <c r="I5">
        <v>41.948554015413933</v>
      </c>
      <c r="J5">
        <v>5.3849999999999998</v>
      </c>
      <c r="K5">
        <v>219.99324891868079</v>
      </c>
      <c r="L5">
        <v>355.877275411656</v>
      </c>
    </row>
    <row r="6" spans="1:12">
      <c r="A6" s="26">
        <v>30</v>
      </c>
      <c r="B6">
        <v>0.5013115570553861</v>
      </c>
      <c r="C6">
        <v>5.5117027517688379</v>
      </c>
      <c r="D6">
        <v>59.547426218314087</v>
      </c>
      <c r="E6">
        <v>3.8645481630795397E-2</v>
      </c>
      <c r="F6">
        <v>24.203776419603138</v>
      </c>
      <c r="G6">
        <v>9.4378365805231006</v>
      </c>
      <c r="H6">
        <v>4.656035608215283E-2</v>
      </c>
      <c r="I6">
        <v>270.66778086269113</v>
      </c>
      <c r="J6">
        <v>9.9489999999999998</v>
      </c>
      <c r="K6">
        <v>216.58904647886666</v>
      </c>
      <c r="L6">
        <v>596.49308670653534</v>
      </c>
    </row>
    <row r="7" spans="1:12">
      <c r="A7" s="26">
        <v>36</v>
      </c>
      <c r="B7">
        <v>0.73415342928972704</v>
      </c>
      <c r="C7">
        <v>5.4278655790000281</v>
      </c>
      <c r="D7">
        <v>45.806257822484703</v>
      </c>
      <c r="E7">
        <v>2.3234898797614388E-2</v>
      </c>
      <c r="F7">
        <v>25.857347154574558</v>
      </c>
      <c r="G7">
        <v>6.1728814407119001</v>
      </c>
      <c r="H7">
        <v>6.2408291215460814E-2</v>
      </c>
      <c r="I7">
        <v>314.7914504102605</v>
      </c>
      <c r="J7">
        <v>8.9945000000000004</v>
      </c>
      <c r="K7">
        <v>175.98018281902634</v>
      </c>
      <c r="L7">
        <v>583.85028184536077</v>
      </c>
    </row>
    <row r="8" spans="1:12">
      <c r="A8" s="26">
        <v>42</v>
      </c>
      <c r="B8">
        <v>0.89175777071052209</v>
      </c>
      <c r="C8">
        <v>5.1520166935488714</v>
      </c>
      <c r="D8">
        <v>21.763355708162859</v>
      </c>
      <c r="E8">
        <v>1.8652302394131976E-2</v>
      </c>
      <c r="F8">
        <v>27.031618787983927</v>
      </c>
      <c r="G8">
        <v>5.5364666258130679</v>
      </c>
      <c r="H8">
        <v>3.2866441650298471E-2</v>
      </c>
      <c r="I8">
        <v>300.54328898423785</v>
      </c>
      <c r="J8">
        <v>8.714500000000001</v>
      </c>
      <c r="K8">
        <v>113.72443730495367</v>
      </c>
      <c r="L8">
        <v>483.40896061945517</v>
      </c>
    </row>
    <row r="9" spans="1:12">
      <c r="A9" s="26">
        <v>48</v>
      </c>
      <c r="B9">
        <v>0.96424893362926345</v>
      </c>
      <c r="C9">
        <v>4.7831410388054616</v>
      </c>
      <c r="D9">
        <v>18.443585751547424</v>
      </c>
      <c r="E9">
        <v>2.217269251470453E-2</v>
      </c>
      <c r="F9">
        <v>26.745533711674799</v>
      </c>
      <c r="G9">
        <v>5.4900384560095867</v>
      </c>
      <c r="H9">
        <v>1.6535986178351871E-2</v>
      </c>
      <c r="I9">
        <v>294.76592872127685</v>
      </c>
      <c r="J9">
        <v>7.9774999999999991</v>
      </c>
      <c r="K9">
        <v>105.88225707744996</v>
      </c>
      <c r="L9">
        <v>465.09094236908641</v>
      </c>
    </row>
    <row r="10" spans="1:12">
      <c r="A10" s="26">
        <v>54</v>
      </c>
      <c r="B10">
        <v>0.9887411945997211</v>
      </c>
      <c r="C10">
        <v>4.4323444439968753</v>
      </c>
      <c r="D10">
        <v>14.054820273941159</v>
      </c>
      <c r="E10">
        <v>1.325740249929353E-2</v>
      </c>
      <c r="F10">
        <v>25.558353696806599</v>
      </c>
      <c r="G10">
        <v>4.9698297786539598</v>
      </c>
      <c r="H10">
        <v>1.0878321266456275E-2</v>
      </c>
      <c r="I10">
        <v>299.75583767245325</v>
      </c>
      <c r="J10">
        <v>6.9029999999999987</v>
      </c>
      <c r="K10">
        <v>92.322436327632303</v>
      </c>
      <c r="L10">
        <v>449.00949911184966</v>
      </c>
    </row>
    <row r="11" spans="1:12">
      <c r="A11" s="26">
        <v>78</v>
      </c>
      <c r="B11">
        <v>0.87306917413318397</v>
      </c>
      <c r="C11">
        <v>3.2693141101953271</v>
      </c>
      <c r="D11">
        <v>22.854157596721318</v>
      </c>
      <c r="E11">
        <v>3.4265879083798613E-2</v>
      </c>
      <c r="F11">
        <v>18.227264449956639</v>
      </c>
      <c r="G11">
        <v>2.6064680799623514</v>
      </c>
      <c r="H11">
        <v>8.653777147107725E-3</v>
      </c>
      <c r="I11">
        <v>337.61648707860536</v>
      </c>
      <c r="J11">
        <v>5.4085000000000001</v>
      </c>
      <c r="K11">
        <v>98.021733833128408</v>
      </c>
      <c r="L11">
        <v>488.91991397893349</v>
      </c>
    </row>
    <row r="12" spans="1:12">
      <c r="A12" s="26">
        <v>102</v>
      </c>
      <c r="B12">
        <v>0.71402376891681885</v>
      </c>
      <c r="C12">
        <v>2.5865453751627419</v>
      </c>
      <c r="D12">
        <v>38.013216896656644</v>
      </c>
      <c r="E12">
        <v>1.2343002042350382E-2</v>
      </c>
      <c r="F12">
        <v>14.311642450231277</v>
      </c>
      <c r="G12">
        <v>1.2885434726847251</v>
      </c>
      <c r="H12">
        <v>1.7760942817566301E-2</v>
      </c>
      <c r="I12">
        <v>387.08710402258521</v>
      </c>
      <c r="J12">
        <v>4.7424999999999997</v>
      </c>
      <c r="K12">
        <v>127.48584288192397</v>
      </c>
      <c r="L12">
        <v>576.25952281302136</v>
      </c>
    </row>
    <row r="13" spans="1:12">
      <c r="A13" s="26">
        <v>126</v>
      </c>
      <c r="B13">
        <v>0.70543887921325765</v>
      </c>
      <c r="C13">
        <v>2.3919332333639409</v>
      </c>
      <c r="D13">
        <v>58.765249093542081</v>
      </c>
      <c r="E13">
        <v>9.5688464221171336E-3</v>
      </c>
      <c r="F13">
        <v>11.390101681929405</v>
      </c>
      <c r="G13">
        <v>1.0123949458891415</v>
      </c>
      <c r="H13">
        <v>4.5391977965913606E-2</v>
      </c>
      <c r="I13">
        <v>434.20248478207867</v>
      </c>
      <c r="J13">
        <v>4.3320000000000007</v>
      </c>
      <c r="K13">
        <v>177.64985534748428</v>
      </c>
      <c r="L13">
        <v>690.50441878788888</v>
      </c>
    </row>
    <row r="14" spans="1:12">
      <c r="A14" s="26">
        <v>150</v>
      </c>
      <c r="B14">
        <v>0.58871300419592631</v>
      </c>
      <c r="C14">
        <v>1.9064666561790844</v>
      </c>
      <c r="D14">
        <v>71.152378470722837</v>
      </c>
      <c r="E14">
        <v>8.3315302546433361E-3</v>
      </c>
      <c r="F14">
        <v>8.72964218053934</v>
      </c>
      <c r="G14">
        <v>0.69241781460414253</v>
      </c>
      <c r="H14">
        <v>4.1266568875076265E-2</v>
      </c>
      <c r="I14">
        <v>454.27462436869081</v>
      </c>
      <c r="J14">
        <v>3.5319999999999996</v>
      </c>
      <c r="K14">
        <v>205.37177187826143</v>
      </c>
      <c r="L14">
        <v>746.29761247232329</v>
      </c>
    </row>
    <row r="15" spans="1:12">
      <c r="A15" s="26">
        <v>156</v>
      </c>
      <c r="B15">
        <v>0.52831769090398184</v>
      </c>
      <c r="C15">
        <v>1.6893429218932838</v>
      </c>
      <c r="D15">
        <v>69.345629462313795</v>
      </c>
      <c r="E15">
        <v>8.184427238570895E-3</v>
      </c>
      <c r="F15">
        <v>7.5356295230948289</v>
      </c>
      <c r="G15">
        <v>0.6006194584842951</v>
      </c>
      <c r="H15">
        <v>3.6898415082996135E-2</v>
      </c>
      <c r="I15">
        <v>420.66277042684959</v>
      </c>
      <c r="J15">
        <v>3.0205000000000002</v>
      </c>
      <c r="K15">
        <v>198.54304045115111</v>
      </c>
      <c r="L15">
        <v>701.97093277701242</v>
      </c>
    </row>
    <row r="16" spans="1:12">
      <c r="A16" s="26">
        <v>198</v>
      </c>
      <c r="B16">
        <v>0.47393176353727329</v>
      </c>
      <c r="C16">
        <v>1.3656976496589257</v>
      </c>
      <c r="D16">
        <v>83.734306650809657</v>
      </c>
      <c r="E16">
        <v>9.9216348713801836E-3</v>
      </c>
      <c r="F16">
        <v>6.2552815954273653</v>
      </c>
      <c r="G16">
        <v>0.48955875595788256</v>
      </c>
      <c r="H16">
        <v>4.2020288713811652E-2</v>
      </c>
      <c r="I16">
        <v>439.43699081749685</v>
      </c>
      <c r="J16">
        <v>3.23</v>
      </c>
      <c r="K16">
        <v>233.6669412193917</v>
      </c>
      <c r="L16">
        <v>768.70465037586484</v>
      </c>
    </row>
    <row r="17" spans="1:12">
      <c r="A17" s="26">
        <v>222</v>
      </c>
      <c r="B17">
        <v>0.48004493760144051</v>
      </c>
      <c r="C17">
        <v>1.4455456514648428</v>
      </c>
      <c r="D17">
        <v>85.16666276879215</v>
      </c>
      <c r="E17">
        <v>9.1585235341860409E-3</v>
      </c>
      <c r="F17">
        <v>6.0156830345286236</v>
      </c>
      <c r="G17">
        <v>0.63628499848065512</v>
      </c>
      <c r="H17">
        <v>6.690287858687187E-2</v>
      </c>
      <c r="I17">
        <v>414.89067934781656</v>
      </c>
      <c r="J17">
        <v>4.4995000000000003</v>
      </c>
      <c r="K17">
        <v>236.03260333535709</v>
      </c>
      <c r="L17">
        <v>749.24306547616243</v>
      </c>
    </row>
    <row r="18" spans="1:12">
      <c r="A18" s="26">
        <v>228</v>
      </c>
      <c r="B18">
        <v>0.46539158636791739</v>
      </c>
      <c r="C18">
        <v>1.371105847066493</v>
      </c>
      <c r="D18">
        <v>86.098633365256788</v>
      </c>
      <c r="E18">
        <v>9.8471535199377951E-3</v>
      </c>
      <c r="F18">
        <v>5.7503341655569313</v>
      </c>
      <c r="G18">
        <v>0.71198362731312537</v>
      </c>
      <c r="H18">
        <v>5.7980938222707258E-2</v>
      </c>
      <c r="I18">
        <v>412.32470953316005</v>
      </c>
      <c r="J18">
        <v>4.2205000000000004</v>
      </c>
      <c r="K18">
        <v>238.53179570225817</v>
      </c>
      <c r="L18">
        <v>749.5422819187221</v>
      </c>
    </row>
    <row r="19" spans="1:12">
      <c r="A19" s="26">
        <v>318</v>
      </c>
      <c r="B19">
        <v>0.37399473361246344</v>
      </c>
      <c r="C19">
        <v>0.70674857532694313</v>
      </c>
      <c r="D19">
        <v>91.180406506173952</v>
      </c>
      <c r="E19">
        <v>8.8600771084270044E-3</v>
      </c>
      <c r="F19">
        <v>4.0485185429127579</v>
      </c>
      <c r="G19">
        <v>0.60973469974509575</v>
      </c>
      <c r="H19">
        <v>3.3890522784430339E-2</v>
      </c>
      <c r="I19">
        <v>430.68934936882221</v>
      </c>
      <c r="J19">
        <v>3.9619999999999997</v>
      </c>
      <c r="K19">
        <v>248.51818072671651</v>
      </c>
      <c r="L19">
        <v>780.13168375320276</v>
      </c>
    </row>
    <row r="20" spans="1:12">
      <c r="A20" s="26">
        <v>390</v>
      </c>
      <c r="B20">
        <v>0.36906027643855394</v>
      </c>
      <c r="C20">
        <v>0.45456596309773434</v>
      </c>
      <c r="D20">
        <v>92.578876259587332</v>
      </c>
      <c r="E20">
        <v>7.9968270852426738E-3</v>
      </c>
      <c r="F20">
        <v>3.9371346473707742</v>
      </c>
      <c r="G20">
        <v>0.55971282564215974</v>
      </c>
      <c r="H20">
        <v>3.6163167080216232E-2</v>
      </c>
      <c r="I20">
        <v>439.87131827043669</v>
      </c>
      <c r="J20">
        <v>3.19</v>
      </c>
      <c r="K20">
        <v>252.84118494204708</v>
      </c>
      <c r="L20">
        <v>793.84601317878582</v>
      </c>
    </row>
    <row r="21" spans="1:12">
      <c r="A21" s="26">
        <v>462</v>
      </c>
      <c r="B21">
        <v>0.34961335028404139</v>
      </c>
      <c r="C21">
        <v>0.30720807084912721</v>
      </c>
      <c r="D21">
        <v>84.832883735694168</v>
      </c>
      <c r="E21">
        <v>6.3533963464789747E-3</v>
      </c>
      <c r="F21">
        <v>3.6707852188372931</v>
      </c>
      <c r="G21">
        <v>0.50578871001883019</v>
      </c>
      <c r="H21">
        <v>9.430099820911423E-3</v>
      </c>
      <c r="I21">
        <v>432.28702768351951</v>
      </c>
      <c r="J21">
        <v>2.8200000000000003</v>
      </c>
      <c r="K21">
        <v>231.93776870036183</v>
      </c>
      <c r="L21">
        <v>756.72685896573216</v>
      </c>
    </row>
    <row r="22" spans="1:12">
      <c r="A22" s="26">
        <v>630</v>
      </c>
      <c r="B22">
        <v>0.34522266872511997</v>
      </c>
      <c r="C22">
        <v>0.18557796294759948</v>
      </c>
      <c r="D22">
        <v>62.544440851951798</v>
      </c>
      <c r="E22">
        <v>8.3681072642902594E-3</v>
      </c>
      <c r="F22">
        <v>3.8680148610914267</v>
      </c>
      <c r="G22">
        <v>0.42451426616830734</v>
      </c>
      <c r="H22">
        <v>2.7652926561055814E-2</v>
      </c>
      <c r="I22">
        <v>428.19307996729248</v>
      </c>
      <c r="J22">
        <v>1.714</v>
      </c>
      <c r="K22">
        <v>174.26607342480932</v>
      </c>
      <c r="L22">
        <v>671.57694503681137</v>
      </c>
    </row>
    <row r="23" spans="1:12">
      <c r="A23" s="26">
        <v>798</v>
      </c>
      <c r="B23">
        <v>0.34879896702449215</v>
      </c>
      <c r="C23">
        <v>0.14628103394528208</v>
      </c>
      <c r="D23">
        <v>56.861037013677667</v>
      </c>
      <c r="E23">
        <v>7.7601794022306211E-3</v>
      </c>
      <c r="F23">
        <v>3.8450858010387545</v>
      </c>
      <c r="G23">
        <v>0.40442662633835036</v>
      </c>
      <c r="H23">
        <v>1.8109683280929743E-2</v>
      </c>
      <c r="I23">
        <v>435.88655592859533</v>
      </c>
      <c r="J23">
        <v>1.3429999999999997</v>
      </c>
      <c r="K23">
        <v>159.56553631790803</v>
      </c>
      <c r="L23">
        <v>658.42659155121112</v>
      </c>
    </row>
    <row r="24" spans="1:12">
      <c r="A24" s="26">
        <v>966</v>
      </c>
      <c r="B24">
        <v>0.34770836880925865</v>
      </c>
      <c r="C24">
        <v>0.12875553937625861</v>
      </c>
      <c r="D24">
        <v>52.134152884631455</v>
      </c>
      <c r="E24">
        <v>8.8560174334601921E-3</v>
      </c>
      <c r="F24">
        <v>3.8486498378356533</v>
      </c>
      <c r="G24">
        <v>0.34994139224614368</v>
      </c>
      <c r="H24">
        <v>1.2251296708530488E-2</v>
      </c>
      <c r="I24">
        <v>439.14301956526566</v>
      </c>
      <c r="J24">
        <v>0.88349999999999995</v>
      </c>
      <c r="K24">
        <v>147.42798771039159</v>
      </c>
      <c r="L24">
        <v>644.28482261269801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8BCC-6998-9442-A0DC-3615CC882ADF}">
  <dimension ref="A2:AY99"/>
  <sheetViews>
    <sheetView workbookViewId="0">
      <selection sqref="A1:XFD1"/>
    </sheetView>
  </sheetViews>
  <sheetFormatPr baseColWidth="10" defaultRowHeight="16"/>
  <cols>
    <col min="2" max="13" width="10.83203125" customWidth="1"/>
  </cols>
  <sheetData>
    <row r="2" spans="1:51">
      <c r="A2" s="39" t="s">
        <v>56</v>
      </c>
      <c r="B2" s="40" t="s">
        <v>3</v>
      </c>
      <c r="C2" s="40" t="s">
        <v>6</v>
      </c>
      <c r="D2" s="40" t="s">
        <v>1</v>
      </c>
      <c r="E2" s="40" t="s">
        <v>24</v>
      </c>
      <c r="F2" s="40" t="s">
        <v>5</v>
      </c>
      <c r="G2" s="40" t="s">
        <v>2</v>
      </c>
      <c r="H2" s="40" t="s">
        <v>25</v>
      </c>
      <c r="I2" s="40" t="s">
        <v>7</v>
      </c>
      <c r="J2" s="40" t="s">
        <v>4</v>
      </c>
      <c r="K2" s="40" t="s">
        <v>26</v>
      </c>
      <c r="L2" s="40" t="s">
        <v>27</v>
      </c>
      <c r="M2" s="40" t="s">
        <v>28</v>
      </c>
      <c r="N2" s="40" t="s">
        <v>3</v>
      </c>
      <c r="O2" s="40" t="s">
        <v>6</v>
      </c>
      <c r="P2" s="40" t="s">
        <v>1</v>
      </c>
      <c r="Q2" s="40" t="s">
        <v>24</v>
      </c>
      <c r="R2" s="40" t="s">
        <v>5</v>
      </c>
      <c r="S2" s="40" t="s">
        <v>2</v>
      </c>
      <c r="T2" s="40" t="s">
        <v>25</v>
      </c>
      <c r="U2" s="40" t="s">
        <v>7</v>
      </c>
      <c r="V2" s="40" t="s">
        <v>4</v>
      </c>
      <c r="W2" s="40" t="s">
        <v>26</v>
      </c>
      <c r="X2" s="40" t="s">
        <v>27</v>
      </c>
      <c r="Y2" s="40" t="s">
        <v>28</v>
      </c>
      <c r="Z2" s="40" t="s">
        <v>31</v>
      </c>
      <c r="AA2" s="28" t="s">
        <v>9</v>
      </c>
      <c r="AB2" s="28" t="s">
        <v>10</v>
      </c>
      <c r="AC2" s="28" t="s">
        <v>32</v>
      </c>
      <c r="AD2" s="40" t="s">
        <v>3</v>
      </c>
      <c r="AE2" s="40" t="s">
        <v>1</v>
      </c>
      <c r="AF2" s="40" t="s">
        <v>24</v>
      </c>
      <c r="AG2" s="40" t="s">
        <v>5</v>
      </c>
      <c r="AH2" s="40" t="s">
        <v>2</v>
      </c>
      <c r="AI2" s="40" t="s">
        <v>7</v>
      </c>
      <c r="AJ2" s="40" t="s">
        <v>4</v>
      </c>
      <c r="AK2" s="28" t="s">
        <v>9</v>
      </c>
      <c r="AL2" s="28" t="s">
        <v>10</v>
      </c>
      <c r="AM2" s="28" t="s">
        <v>32</v>
      </c>
      <c r="AN2" s="28" t="s">
        <v>35</v>
      </c>
      <c r="AO2" s="28" t="s">
        <v>36</v>
      </c>
      <c r="AP2" s="28" t="s">
        <v>58</v>
      </c>
      <c r="AQ2" s="28" t="s">
        <v>44</v>
      </c>
      <c r="AR2" s="28" t="s">
        <v>23</v>
      </c>
      <c r="AS2" s="28" t="s">
        <v>45</v>
      </c>
      <c r="AT2" s="28" t="s">
        <v>46</v>
      </c>
      <c r="AU2" s="28" t="s">
        <v>59</v>
      </c>
      <c r="AV2" s="28" t="s">
        <v>48</v>
      </c>
      <c r="AW2" s="28" t="s">
        <v>49</v>
      </c>
      <c r="AX2" s="28" t="s">
        <v>50</v>
      </c>
      <c r="AY2" s="28" t="s">
        <v>60</v>
      </c>
    </row>
    <row r="3" spans="1:51">
      <c r="A3">
        <v>0</v>
      </c>
      <c r="B3" s="20">
        <v>4.1276263441000003</v>
      </c>
      <c r="C3" s="20">
        <v>0</v>
      </c>
      <c r="D3" s="20">
        <v>9087.3192738264988</v>
      </c>
      <c r="E3" s="20">
        <v>103.143478207</v>
      </c>
      <c r="F3" s="20">
        <v>135.868725076</v>
      </c>
      <c r="G3" s="20">
        <v>436.83993385899998</v>
      </c>
      <c r="H3" s="20">
        <v>4.1820388190000006</v>
      </c>
      <c r="I3" s="20">
        <v>46.532702951000005</v>
      </c>
      <c r="J3" s="20">
        <v>2362.8787495040001</v>
      </c>
      <c r="K3" s="20">
        <v>2.0606095440000001</v>
      </c>
      <c r="L3" s="20">
        <v>13.307602525000002</v>
      </c>
      <c r="M3" s="20">
        <v>0.62079192699999997</v>
      </c>
      <c r="N3" s="20">
        <f>B3/1000</f>
        <v>4.1276263440999999E-3</v>
      </c>
      <c r="O3" s="20">
        <f t="shared" ref="O3:Y18" si="0">C3/1000</f>
        <v>0</v>
      </c>
      <c r="P3" s="20">
        <f t="shared" si="0"/>
        <v>9.0873192738264983</v>
      </c>
      <c r="Q3" s="20">
        <f t="shared" si="0"/>
        <v>0.103143478207</v>
      </c>
      <c r="R3" s="20">
        <f t="shared" si="0"/>
        <v>0.13586872507600001</v>
      </c>
      <c r="S3" s="20">
        <f t="shared" si="0"/>
        <v>0.436839933859</v>
      </c>
      <c r="T3" s="20">
        <f t="shared" si="0"/>
        <v>4.1820388190000005E-3</v>
      </c>
      <c r="U3" s="20">
        <f t="shared" si="0"/>
        <v>4.6532702951000003E-2</v>
      </c>
      <c r="V3" s="20">
        <f t="shared" si="0"/>
        <v>2.362878749504</v>
      </c>
      <c r="W3" s="20">
        <f t="shared" si="0"/>
        <v>2.0606095440000001E-3</v>
      </c>
      <c r="X3" s="20">
        <f t="shared" si="0"/>
        <v>1.3307602525000002E-2</v>
      </c>
      <c r="Y3" s="20">
        <f t="shared" si="0"/>
        <v>6.2079192699999997E-4</v>
      </c>
      <c r="Z3" s="20">
        <v>1.97</v>
      </c>
      <c r="AA3" s="20">
        <v>0.3071049618320611</v>
      </c>
      <c r="AB3" s="20">
        <v>5.0631160305343519</v>
      </c>
      <c r="AC3" s="20">
        <v>1.0935469465648857</v>
      </c>
      <c r="AD3" s="20">
        <f>N3/6.94</f>
        <v>5.947588392074928E-4</v>
      </c>
      <c r="AE3">
        <f>P3/22.99</f>
        <v>0.39527269568623308</v>
      </c>
      <c r="AF3">
        <f>Q3*2/24.305</f>
        <v>8.4874287765480359E-3</v>
      </c>
      <c r="AG3">
        <f>R3*3/26.98</f>
        <v>1.5107715909117865E-2</v>
      </c>
      <c r="AH3">
        <f>S3/39.1</f>
        <v>1.1172376825038364E-2</v>
      </c>
      <c r="AI3">
        <f>U3*2/55.85</f>
        <v>1.6663456741629365E-3</v>
      </c>
      <c r="AJ3">
        <f>V3*2/40.08</f>
        <v>0.11790812123273453</v>
      </c>
      <c r="AK3">
        <f>AA3/19</f>
        <v>1.616341904379269E-2</v>
      </c>
      <c r="AL3">
        <f>AB3/35.45</f>
        <v>0.14282414754680822</v>
      </c>
      <c r="AM3">
        <f>AC3*2/96.06</f>
        <v>2.2767998054650962E-2</v>
      </c>
      <c r="AN3">
        <f>AE3+AF3+AG3+AH3+AI3+AJ3</f>
        <v>0.54961468410383474</v>
      </c>
      <c r="AO3">
        <f>AK3+AL3+AM3</f>
        <v>0.18175556464525189</v>
      </c>
      <c r="AP3">
        <f>AN3-AO3</f>
        <v>0.36785911945858285</v>
      </c>
      <c r="AQ3">
        <f>AP3*61.01</f>
        <v>22.44308487816814</v>
      </c>
      <c r="AR3" s="20">
        <f>N3+O3+P3+Q3+R3+S3+U3+V3+Z3+AA3+AB3+AC3+AQ3</f>
        <v>43.053563306867034</v>
      </c>
      <c r="AS3" s="20">
        <f>AD3+AE3+AF3+AH3+AI3+AJ3</f>
        <v>0.53510172703392445</v>
      </c>
      <c r="AT3">
        <f>AL3+AM3</f>
        <v>0.16559214560145918</v>
      </c>
      <c r="AU3" s="20">
        <f>AS3-AT3</f>
        <v>0.36950958143246526</v>
      </c>
      <c r="AV3">
        <f>AU3*61.01</f>
        <v>22.543779563194704</v>
      </c>
      <c r="AW3" s="20">
        <f>N3+O3+P3+Q3+S3+U3+V3+Z3+AB3+AC3+AV3</f>
        <v>42.71128430498554</v>
      </c>
      <c r="AX3">
        <f>(AE3-AL3)*22.99</f>
        <v>5.803792121725377</v>
      </c>
      <c r="AY3" s="20">
        <f>N3+O3+Q3+S3+U3+V3+Z3+AC3+AV3+AX3</f>
        <v>34.364641122350065</v>
      </c>
    </row>
    <row r="4" spans="1:51">
      <c r="A4">
        <f>A3+6</f>
        <v>6</v>
      </c>
      <c r="B4" s="20">
        <v>16.487481898799999</v>
      </c>
      <c r="C4" s="20">
        <v>31.274536743999999</v>
      </c>
      <c r="D4" s="20">
        <v>23448.405882237599</v>
      </c>
      <c r="E4" s="20">
        <v>114.93725900850001</v>
      </c>
      <c r="F4" s="20">
        <v>186.42827775149999</v>
      </c>
      <c r="G4" s="20">
        <v>766.16234983800007</v>
      </c>
      <c r="H4" s="20">
        <v>5.2412247269999996</v>
      </c>
      <c r="I4" s="20">
        <v>11.6768298195</v>
      </c>
      <c r="J4" s="20">
        <v>5635.1101128390001</v>
      </c>
      <c r="K4" s="20">
        <v>3.7764134189999998</v>
      </c>
      <c r="L4" s="20">
        <v>33.082985848500002</v>
      </c>
      <c r="M4" s="20">
        <v>0.57748717800000005</v>
      </c>
      <c r="N4" s="20">
        <f t="shared" ref="N4:N67" si="1">B4/1000</f>
        <v>1.6487481898799998E-2</v>
      </c>
      <c r="O4" s="20">
        <f t="shared" si="0"/>
        <v>3.1274536743999999E-2</v>
      </c>
      <c r="P4" s="20">
        <f t="shared" si="0"/>
        <v>23.448405882237598</v>
      </c>
      <c r="Q4" s="20">
        <f t="shared" si="0"/>
        <v>0.11493725900850001</v>
      </c>
      <c r="R4" s="20">
        <f t="shared" si="0"/>
        <v>0.1864282777515</v>
      </c>
      <c r="S4" s="20">
        <f t="shared" si="0"/>
        <v>0.76616234983800002</v>
      </c>
      <c r="T4" s="20">
        <f t="shared" si="0"/>
        <v>5.2412247269999993E-3</v>
      </c>
      <c r="U4" s="20">
        <f t="shared" si="0"/>
        <v>1.1676829819500001E-2</v>
      </c>
      <c r="V4" s="20">
        <f t="shared" si="0"/>
        <v>5.6351101128390004</v>
      </c>
      <c r="W4" s="20">
        <f t="shared" si="0"/>
        <v>3.7764134189999998E-3</v>
      </c>
      <c r="X4" s="20">
        <f t="shared" si="0"/>
        <v>3.3082985848500002E-2</v>
      </c>
      <c r="Y4" s="20">
        <f t="shared" si="0"/>
        <v>5.7748717800000006E-4</v>
      </c>
      <c r="Z4" s="41">
        <v>3.99</v>
      </c>
      <c r="AA4" s="20">
        <v>0.69252879581151838</v>
      </c>
      <c r="AB4" s="20">
        <v>16.907456544502615</v>
      </c>
      <c r="AC4" s="20">
        <v>2.9242272251308896</v>
      </c>
      <c r="AD4" s="20">
        <f t="shared" ref="AD4:AD67" si="2">N4/6.94</f>
        <v>2.3757178528530255E-3</v>
      </c>
      <c r="AE4">
        <f t="shared" ref="AE4:AE67" si="3">P4/22.99</f>
        <v>1.0199393598189472</v>
      </c>
      <c r="AF4">
        <f t="shared" ref="AF4:AF67" si="4">Q4*2/24.305</f>
        <v>9.4579106363711172E-3</v>
      </c>
      <c r="AG4">
        <f t="shared" ref="AG4:AG67" si="5">R4*3/26.98</f>
        <v>2.0729608348943659E-2</v>
      </c>
      <c r="AH4">
        <f t="shared" ref="AH4:AH67" si="6">S4/39.1</f>
        <v>1.9594945008644501E-2</v>
      </c>
      <c r="AI4">
        <f t="shared" ref="AI4:AI67" si="7">U4*2/55.85</f>
        <v>4.1814968019695614E-4</v>
      </c>
      <c r="AJ4">
        <f t="shared" ref="AJ4:AJ67" si="8">V4*2/40.08</f>
        <v>0.28119311940314373</v>
      </c>
      <c r="AK4">
        <f t="shared" ref="AK4:AK67" si="9">AA4/19</f>
        <v>3.6448883990079915E-2</v>
      </c>
      <c r="AL4">
        <f t="shared" ref="AL4:AL67" si="10">AB4/35.45</f>
        <v>0.47693812537383962</v>
      </c>
      <c r="AM4">
        <f t="shared" ref="AM4:AM67" si="11">AC4*2/96.06</f>
        <v>6.0883348430790955E-2</v>
      </c>
      <c r="AN4">
        <f t="shared" ref="AN4:AN67" si="12">AE4+AF4+AG4+AH4+AI4+AJ4</f>
        <v>1.351333092896247</v>
      </c>
      <c r="AO4">
        <f t="shared" ref="AO4:AO67" si="13">AK4+AL4+AM4</f>
        <v>0.57427035779471047</v>
      </c>
      <c r="AP4">
        <f t="shared" ref="AP4:AP67" si="14">AN4-AO4</f>
        <v>0.77706273510153656</v>
      </c>
      <c r="AQ4">
        <f t="shared" ref="AQ4:AQ67" si="15">AP4*61.01</f>
        <v>47.408597468544741</v>
      </c>
      <c r="AR4" s="20">
        <f t="shared" ref="AR4:AR67" si="16">N4+O4+P4+Q4+R4+S4+U4+V4+Z4+AA4+AB4+AC4+AQ4</f>
        <v>102.13329276412667</v>
      </c>
      <c r="AS4" s="20">
        <f t="shared" ref="AS4:AS67" si="17">AD4+AE4+AF4+AH4+AI4+AJ4</f>
        <v>1.3329792024001565</v>
      </c>
      <c r="AT4">
        <f t="shared" ref="AT4:AT67" si="18">AL4+AM4</f>
        <v>0.53782147380463052</v>
      </c>
      <c r="AU4" s="20">
        <f t="shared" ref="AU4:AU67" si="19">AS4-AT4</f>
        <v>0.79515772859552603</v>
      </c>
      <c r="AV4">
        <f t="shared" ref="AV4:AV67" si="20">AU4*61.01</f>
        <v>48.512573021613044</v>
      </c>
      <c r="AW4" s="20">
        <f t="shared" ref="AW4:AW67" si="21">N4+O4+P4+Q4+S4+U4+V4+Z4+AB4+AC4+AV4</f>
        <v>102.35831124363196</v>
      </c>
      <c r="AX4">
        <f t="shared" ref="AX4:AX67" si="22">(AE4-AL4)*22.99</f>
        <v>12.483598379893023</v>
      </c>
      <c r="AY4" s="20">
        <f t="shared" ref="AY4:AY67" si="23">N4+O4+Q4+S4+U4+V4+Z4+AC4+AV4+AX4</f>
        <v>74.486047196784753</v>
      </c>
    </row>
    <row r="5" spans="1:51">
      <c r="A5">
        <f t="shared" ref="A5:A68" si="24">A4+6</f>
        <v>12</v>
      </c>
      <c r="B5" s="20">
        <v>16.097627732799999</v>
      </c>
      <c r="C5" s="20">
        <v>29.384010961599998</v>
      </c>
      <c r="D5" s="20">
        <v>26260.0535697536</v>
      </c>
      <c r="E5" s="20">
        <v>110.74561605099998</v>
      </c>
      <c r="F5" s="20">
        <v>284.19197451299999</v>
      </c>
      <c r="G5" s="20">
        <v>755.42460218199994</v>
      </c>
      <c r="H5" s="20">
        <v>3.1582191675</v>
      </c>
      <c r="I5" s="20">
        <v>38.152148454999995</v>
      </c>
      <c r="J5" s="20">
        <v>4218.1152427014995</v>
      </c>
      <c r="K5" s="20">
        <v>3.4202966754999999</v>
      </c>
      <c r="L5" s="20">
        <v>26.120358262</v>
      </c>
      <c r="M5" s="20">
        <v>0.49537454099999995</v>
      </c>
      <c r="N5" s="20">
        <f t="shared" si="1"/>
        <v>1.6097627732800001E-2</v>
      </c>
      <c r="O5" s="20">
        <f t="shared" si="0"/>
        <v>2.9384010961599996E-2</v>
      </c>
      <c r="P5" s="20">
        <f t="shared" si="0"/>
        <v>26.260053569753598</v>
      </c>
      <c r="Q5" s="20">
        <f t="shared" si="0"/>
        <v>0.11074561605099999</v>
      </c>
      <c r="R5" s="20">
        <f t="shared" si="0"/>
        <v>0.28419197451299999</v>
      </c>
      <c r="S5" s="20">
        <f t="shared" si="0"/>
        <v>0.75542460218199992</v>
      </c>
      <c r="T5" s="20">
        <f t="shared" si="0"/>
        <v>3.1582191674999999E-3</v>
      </c>
      <c r="U5" s="20">
        <f t="shared" si="0"/>
        <v>3.8152148454999993E-2</v>
      </c>
      <c r="V5" s="20">
        <f t="shared" si="0"/>
        <v>4.2181152427014998</v>
      </c>
      <c r="W5" s="20">
        <f t="shared" si="0"/>
        <v>3.4202966754999999E-3</v>
      </c>
      <c r="X5" s="20">
        <f t="shared" si="0"/>
        <v>2.6120358262000001E-2</v>
      </c>
      <c r="Y5" s="20">
        <f t="shared" si="0"/>
        <v>4.9537454099999993E-4</v>
      </c>
      <c r="Z5" s="41">
        <v>3.92</v>
      </c>
      <c r="AA5" s="20">
        <v>0.78342255154639173</v>
      </c>
      <c r="AB5" s="20">
        <v>16.59046430412371</v>
      </c>
      <c r="AC5" s="20">
        <v>2.7609068298969071</v>
      </c>
      <c r="AD5" s="20">
        <f t="shared" si="2"/>
        <v>2.3195429009798272E-3</v>
      </c>
      <c r="AE5">
        <f t="shared" si="3"/>
        <v>1.142238084808769</v>
      </c>
      <c r="AF5">
        <f t="shared" si="4"/>
        <v>9.1129904176918321E-3</v>
      </c>
      <c r="AG5">
        <f t="shared" si="5"/>
        <v>3.1600293681949596E-2</v>
      </c>
      <c r="AH5">
        <f t="shared" si="6"/>
        <v>1.9320322306445009E-2</v>
      </c>
      <c r="AI5">
        <f t="shared" si="7"/>
        <v>1.366236292032229E-3</v>
      </c>
      <c r="AJ5">
        <f t="shared" si="8"/>
        <v>0.21048479254997504</v>
      </c>
      <c r="AK5">
        <f t="shared" si="9"/>
        <v>4.123276587086272E-2</v>
      </c>
      <c r="AL5">
        <f t="shared" si="10"/>
        <v>0.46799617218966738</v>
      </c>
      <c r="AM5">
        <f t="shared" si="11"/>
        <v>5.7482965436121317E-2</v>
      </c>
      <c r="AN5">
        <f t="shared" si="12"/>
        <v>1.4141227200568627</v>
      </c>
      <c r="AO5">
        <f t="shared" si="13"/>
        <v>0.56671190349665146</v>
      </c>
      <c r="AP5">
        <f t="shared" si="14"/>
        <v>0.84741081656021122</v>
      </c>
      <c r="AQ5">
        <f t="shared" si="15"/>
        <v>51.700533918338486</v>
      </c>
      <c r="AR5" s="20">
        <f>N5+O5+P5+Q5+R5+S5+U5+V5+Z5+AA5+AB5+AC5+AQ5</f>
        <v>107.46749239625601</v>
      </c>
      <c r="AS5" s="20">
        <f t="shared" si="17"/>
        <v>1.3848419692758931</v>
      </c>
      <c r="AT5">
        <f t="shared" si="18"/>
        <v>0.52547913762578868</v>
      </c>
      <c r="AU5" s="20">
        <f t="shared" si="19"/>
        <v>0.85936283165010441</v>
      </c>
      <c r="AV5">
        <f t="shared" si="20"/>
        <v>52.429726358972871</v>
      </c>
      <c r="AW5" s="20">
        <f t="shared" si="21"/>
        <v>107.129070310831</v>
      </c>
      <c r="AX5">
        <f t="shared" si="22"/>
        <v>15.500821571113145</v>
      </c>
      <c r="AY5" s="20">
        <f t="shared" si="23"/>
        <v>79.779374008066824</v>
      </c>
    </row>
    <row r="6" spans="1:51">
      <c r="A6">
        <f t="shared" si="24"/>
        <v>18</v>
      </c>
      <c r="B6" s="20">
        <v>492.431159772</v>
      </c>
      <c r="C6" s="20">
        <v>1964.8198897679999</v>
      </c>
      <c r="D6" s="20">
        <v>99523.097652283992</v>
      </c>
      <c r="E6" s="20">
        <v>282.56074652300003</v>
      </c>
      <c r="F6" s="20">
        <v>585.16090625080005</v>
      </c>
      <c r="G6" s="20">
        <v>6541.452310688599</v>
      </c>
      <c r="H6" s="20">
        <v>25.158776018199998</v>
      </c>
      <c r="I6" s="20">
        <v>17.066833040799999</v>
      </c>
      <c r="J6" s="20">
        <v>19254.791768319199</v>
      </c>
      <c r="K6" s="20">
        <v>23.456250414399999</v>
      </c>
      <c r="L6" s="20">
        <v>161.57184391120001</v>
      </c>
      <c r="M6" s="20">
        <v>9.7835853367999999</v>
      </c>
      <c r="N6" s="20">
        <f t="shared" si="1"/>
        <v>0.49243115977200003</v>
      </c>
      <c r="O6" s="20">
        <f t="shared" si="0"/>
        <v>1.964819889768</v>
      </c>
      <c r="P6" s="20">
        <f t="shared" si="0"/>
        <v>99.523097652283994</v>
      </c>
      <c r="Q6" s="20">
        <f t="shared" si="0"/>
        <v>0.28256074652300006</v>
      </c>
      <c r="R6" s="20">
        <f t="shared" si="0"/>
        <v>0.58516090625080008</v>
      </c>
      <c r="S6" s="20">
        <f t="shared" si="0"/>
        <v>6.5414523106885989</v>
      </c>
      <c r="T6" s="20">
        <f t="shared" si="0"/>
        <v>2.5158776018199998E-2</v>
      </c>
      <c r="U6" s="20">
        <f t="shared" si="0"/>
        <v>1.7066833040799999E-2</v>
      </c>
      <c r="V6" s="20">
        <f t="shared" si="0"/>
        <v>19.254791768319198</v>
      </c>
      <c r="W6" s="20">
        <f t="shared" si="0"/>
        <v>2.3456250414399998E-2</v>
      </c>
      <c r="X6" s="20">
        <f t="shared" si="0"/>
        <v>0.1615718439112</v>
      </c>
      <c r="Y6" s="20">
        <f t="shared" si="0"/>
        <v>9.7835853368000002E-3</v>
      </c>
      <c r="Z6" s="41">
        <v>61.63</v>
      </c>
      <c r="AA6" s="20">
        <v>1.3472309090909091</v>
      </c>
      <c r="AB6" s="20">
        <v>110.04861493506492</v>
      </c>
      <c r="AC6" s="20">
        <v>4.3917402597402601E-2</v>
      </c>
      <c r="AD6" s="20">
        <f t="shared" si="2"/>
        <v>7.0955498526224778E-2</v>
      </c>
      <c r="AE6">
        <f t="shared" si="3"/>
        <v>4.3289733646056545</v>
      </c>
      <c r="AF6">
        <f t="shared" si="4"/>
        <v>2.3251244313762607E-2</v>
      </c>
      <c r="AG6">
        <f t="shared" si="5"/>
        <v>6.506607556532247E-2</v>
      </c>
      <c r="AH6">
        <f t="shared" si="6"/>
        <v>0.16730057060584652</v>
      </c>
      <c r="AI6">
        <f t="shared" si="7"/>
        <v>6.1116680540017896E-4</v>
      </c>
      <c r="AJ6">
        <f t="shared" si="8"/>
        <v>0.96081795251093804</v>
      </c>
      <c r="AK6">
        <f t="shared" si="9"/>
        <v>7.0906889952153107E-2</v>
      </c>
      <c r="AL6">
        <f t="shared" si="10"/>
        <v>3.1043332844870215</v>
      </c>
      <c r="AM6">
        <f t="shared" si="11"/>
        <v>9.1437440344373515E-4</v>
      </c>
      <c r="AN6">
        <f t="shared" si="12"/>
        <v>5.5460203744069236</v>
      </c>
      <c r="AO6">
        <f t="shared" si="13"/>
        <v>3.1761545488426184</v>
      </c>
      <c r="AP6">
        <f t="shared" si="14"/>
        <v>2.3698658255643053</v>
      </c>
      <c r="AQ6">
        <f t="shared" si="15"/>
        <v>144.58551401767826</v>
      </c>
      <c r="AR6" s="20">
        <f t="shared" si="16"/>
        <v>446.31665853107791</v>
      </c>
      <c r="AS6" s="20">
        <f t="shared" si="17"/>
        <v>5.5519097973678253</v>
      </c>
      <c r="AT6">
        <f t="shared" si="18"/>
        <v>3.1052476588904652</v>
      </c>
      <c r="AU6" s="20">
        <f t="shared" si="19"/>
        <v>2.4466621384773601</v>
      </c>
      <c r="AV6">
        <f t="shared" si="20"/>
        <v>149.27085706850374</v>
      </c>
      <c r="AW6" s="20">
        <f t="shared" si="21"/>
        <v>449.06960976656165</v>
      </c>
      <c r="AX6">
        <f t="shared" si="22"/>
        <v>28.154475441927371</v>
      </c>
      <c r="AY6" s="20">
        <f t="shared" si="23"/>
        <v>267.6523726211401</v>
      </c>
    </row>
    <row r="7" spans="1:51">
      <c r="A7">
        <f t="shared" si="24"/>
        <v>24</v>
      </c>
      <c r="B7" s="20">
        <v>867.53737374190007</v>
      </c>
      <c r="C7" s="20">
        <v>4494.8220282702996</v>
      </c>
      <c r="D7" s="20">
        <v>150162.54110037931</v>
      </c>
      <c r="E7" s="20">
        <v>128.89884923440002</v>
      </c>
      <c r="F7" s="20">
        <v>1555.7402088396</v>
      </c>
      <c r="G7" s="20">
        <v>26793.3786763272</v>
      </c>
      <c r="H7" s="20">
        <v>25.5684646112</v>
      </c>
      <c r="I7" s="20">
        <v>53.986598825599998</v>
      </c>
      <c r="J7" s="20">
        <v>19841.181096548</v>
      </c>
      <c r="K7" s="20">
        <v>113.63656276</v>
      </c>
      <c r="L7" s="20">
        <v>193.0801716284</v>
      </c>
      <c r="M7" s="20">
        <v>18.720158822400002</v>
      </c>
      <c r="N7" s="20">
        <f t="shared" si="1"/>
        <v>0.8675373737419001</v>
      </c>
      <c r="O7" s="20">
        <f t="shared" si="0"/>
        <v>4.4948220282703</v>
      </c>
      <c r="P7" s="20">
        <f t="shared" si="0"/>
        <v>150.16254110037931</v>
      </c>
      <c r="Q7" s="20">
        <f t="shared" si="0"/>
        <v>0.12889884923440001</v>
      </c>
      <c r="R7" s="20">
        <f t="shared" si="0"/>
        <v>1.5557402088396</v>
      </c>
      <c r="S7" s="20">
        <f t="shared" si="0"/>
        <v>26.793378676327201</v>
      </c>
      <c r="T7" s="20">
        <f t="shared" si="0"/>
        <v>2.5568464611199999E-2</v>
      </c>
      <c r="U7" s="20">
        <f t="shared" si="0"/>
        <v>5.3986598825599995E-2</v>
      </c>
      <c r="V7" s="20">
        <f t="shared" si="0"/>
        <v>19.841181096547999</v>
      </c>
      <c r="W7" s="20">
        <f t="shared" si="0"/>
        <v>0.11363656276</v>
      </c>
      <c r="X7" s="20">
        <f t="shared" si="0"/>
        <v>0.19308017162839999</v>
      </c>
      <c r="Y7" s="20">
        <f t="shared" si="0"/>
        <v>1.8720158822400003E-2</v>
      </c>
      <c r="Z7" s="41">
        <v>204.71</v>
      </c>
      <c r="AA7" s="20">
        <v>7.5187652284263953</v>
      </c>
      <c r="AB7" s="20">
        <v>172.29923984771571</v>
      </c>
      <c r="AC7" s="20">
        <v>3.7878388324873091</v>
      </c>
      <c r="AD7" s="20">
        <f t="shared" si="2"/>
        <v>0.12500538526540347</v>
      </c>
      <c r="AE7">
        <f t="shared" si="3"/>
        <v>6.5316459808777436</v>
      </c>
      <c r="AF7">
        <f t="shared" si="4"/>
        <v>1.0606776320460811E-2</v>
      </c>
      <c r="AG7">
        <f t="shared" si="5"/>
        <v>0.17298816258409191</v>
      </c>
      <c r="AH7">
        <f t="shared" si="6"/>
        <v>0.68525265156847059</v>
      </c>
      <c r="AI7">
        <f t="shared" si="7"/>
        <v>1.9332712202542522E-3</v>
      </c>
      <c r="AJ7">
        <f t="shared" si="8"/>
        <v>0.99007889703333329</v>
      </c>
      <c r="AK7">
        <f t="shared" si="9"/>
        <v>0.39572448570665236</v>
      </c>
      <c r="AL7">
        <f t="shared" si="10"/>
        <v>4.8603452707395123</v>
      </c>
      <c r="AM7">
        <f t="shared" si="11"/>
        <v>7.8864018998278343E-2</v>
      </c>
      <c r="AN7">
        <f t="shared" si="12"/>
        <v>8.3925057396043545</v>
      </c>
      <c r="AO7">
        <f t="shared" si="13"/>
        <v>5.3349337754444432</v>
      </c>
      <c r="AP7">
        <f t="shared" si="14"/>
        <v>3.0575719641599113</v>
      </c>
      <c r="AQ7">
        <f t="shared" si="15"/>
        <v>186.54246553339618</v>
      </c>
      <c r="AR7" s="20">
        <f t="shared" si="16"/>
        <v>778.75639537419192</v>
      </c>
      <c r="AS7" s="20">
        <f t="shared" si="17"/>
        <v>8.3445229622856658</v>
      </c>
      <c r="AT7">
        <f t="shared" si="18"/>
        <v>4.9392092897377911</v>
      </c>
      <c r="AU7" s="20">
        <f t="shared" si="19"/>
        <v>3.4053136725478748</v>
      </c>
      <c r="AV7">
        <f t="shared" si="20"/>
        <v>207.75818716214584</v>
      </c>
      <c r="AW7" s="20">
        <f t="shared" si="21"/>
        <v>790.89761156567556</v>
      </c>
      <c r="AX7">
        <f t="shared" si="22"/>
        <v>38.423203326077939</v>
      </c>
      <c r="AY7" s="20">
        <f t="shared" si="23"/>
        <v>506.85903394365852</v>
      </c>
    </row>
    <row r="8" spans="1:51">
      <c r="A8">
        <f t="shared" si="24"/>
        <v>30</v>
      </c>
      <c r="B8" s="20">
        <v>746.65175905320007</v>
      </c>
      <c r="C8" s="20">
        <v>3751.9811426096999</v>
      </c>
      <c r="D8" s="20">
        <v>138452.40035087999</v>
      </c>
      <c r="E8" s="20">
        <v>48.986825549200006</v>
      </c>
      <c r="F8" s="20">
        <v>1660.843545298</v>
      </c>
      <c r="G8" s="20">
        <v>22454.221402866398</v>
      </c>
      <c r="H8" s="20">
        <v>8.2653244911999995</v>
      </c>
      <c r="I8" s="20">
        <v>36.790854914800001</v>
      </c>
      <c r="J8" s="20">
        <v>8462.4335863983997</v>
      </c>
      <c r="K8" s="20">
        <v>61.170120074000003</v>
      </c>
      <c r="L8" s="20">
        <v>94.059263443600003</v>
      </c>
      <c r="M8" s="20">
        <v>11.6108654648</v>
      </c>
      <c r="N8" s="20">
        <f t="shared" si="1"/>
        <v>0.74665175905320003</v>
      </c>
      <c r="O8" s="20">
        <f t="shared" si="0"/>
        <v>3.7519811426096998</v>
      </c>
      <c r="P8" s="20">
        <f t="shared" si="0"/>
        <v>138.45240035088</v>
      </c>
      <c r="Q8" s="20">
        <f t="shared" si="0"/>
        <v>4.8986825549200003E-2</v>
      </c>
      <c r="R8" s="20">
        <f t="shared" si="0"/>
        <v>1.6608435452979999</v>
      </c>
      <c r="S8" s="20">
        <f t="shared" si="0"/>
        <v>22.454221402866398</v>
      </c>
      <c r="T8" s="20">
        <f t="shared" si="0"/>
        <v>8.2653244912000001E-3</v>
      </c>
      <c r="U8" s="20">
        <f t="shared" si="0"/>
        <v>3.6790854914799997E-2</v>
      </c>
      <c r="V8" s="20">
        <f t="shared" si="0"/>
        <v>8.462433586398399</v>
      </c>
      <c r="W8" s="20">
        <f t="shared" si="0"/>
        <v>6.1170120074000002E-2</v>
      </c>
      <c r="X8" s="20">
        <f t="shared" si="0"/>
        <v>9.4059263443600008E-2</v>
      </c>
      <c r="Y8" s="20">
        <f t="shared" si="0"/>
        <v>1.16108654648E-2</v>
      </c>
      <c r="Z8" s="41">
        <v>244.73</v>
      </c>
      <c r="AA8" s="20">
        <v>16.726375572519082</v>
      </c>
      <c r="AB8" s="20">
        <v>169.33930992366413</v>
      </c>
      <c r="AC8" s="20">
        <v>0.14607633587786259</v>
      </c>
      <c r="AD8" s="20">
        <f t="shared" si="2"/>
        <v>0.10758670879729107</v>
      </c>
      <c r="AE8">
        <f t="shared" si="3"/>
        <v>6.0222879665454547</v>
      </c>
      <c r="AF8">
        <f t="shared" si="4"/>
        <v>4.0310080682328742E-3</v>
      </c>
      <c r="AG8">
        <f t="shared" si="5"/>
        <v>0.18467496797234986</v>
      </c>
      <c r="AH8">
        <f t="shared" si="6"/>
        <v>0.57427676222164703</v>
      </c>
      <c r="AI8">
        <f t="shared" si="7"/>
        <v>1.3174880900555057E-3</v>
      </c>
      <c r="AJ8">
        <f t="shared" si="8"/>
        <v>0.42227712506978043</v>
      </c>
      <c r="AK8">
        <f t="shared" si="9"/>
        <v>0.88033555644837269</v>
      </c>
      <c r="AL8">
        <f t="shared" si="10"/>
        <v>4.7768493631499043</v>
      </c>
      <c r="AM8">
        <f t="shared" si="11"/>
        <v>3.0413561498618068E-3</v>
      </c>
      <c r="AN8">
        <f t="shared" si="12"/>
        <v>7.2088653179675202</v>
      </c>
      <c r="AO8">
        <f t="shared" si="13"/>
        <v>5.6602262757481387</v>
      </c>
      <c r="AP8">
        <f t="shared" si="14"/>
        <v>1.5486390422193814</v>
      </c>
      <c r="AQ8">
        <f t="shared" si="15"/>
        <v>94.48246796580446</v>
      </c>
      <c r="AR8" s="20">
        <f t="shared" si="16"/>
        <v>701.03853926543525</v>
      </c>
      <c r="AS8" s="20">
        <f t="shared" si="17"/>
        <v>7.131777058792462</v>
      </c>
      <c r="AT8">
        <f t="shared" si="18"/>
        <v>4.7798907192997664</v>
      </c>
      <c r="AU8" s="20">
        <f t="shared" si="19"/>
        <v>2.3518863394926957</v>
      </c>
      <c r="AV8">
        <f t="shared" si="20"/>
        <v>143.48858557244935</v>
      </c>
      <c r="AW8" s="20">
        <f t="shared" si="21"/>
        <v>731.65743775426301</v>
      </c>
      <c r="AX8">
        <f t="shared" si="22"/>
        <v>28.632633492063704</v>
      </c>
      <c r="AY8" s="20">
        <f t="shared" si="23"/>
        <v>452.49836097178257</v>
      </c>
    </row>
    <row r="9" spans="1:51">
      <c r="A9">
        <f t="shared" si="24"/>
        <v>36</v>
      </c>
      <c r="B9" s="20">
        <v>697.2873802698</v>
      </c>
      <c r="C9" s="20">
        <v>3453.2120102849999</v>
      </c>
      <c r="D9" s="20">
        <v>134404.28099007119</v>
      </c>
      <c r="E9" s="20">
        <v>36.487181346</v>
      </c>
      <c r="F9" s="20">
        <v>1825.6301220570001</v>
      </c>
      <c r="G9" s="20">
        <v>21297.215307704002</v>
      </c>
      <c r="H9" s="20">
        <v>4.9338097550000004</v>
      </c>
      <c r="I9" s="20">
        <v>27.742961610000002</v>
      </c>
      <c r="J9" s="20">
        <v>6156.9125985290002</v>
      </c>
      <c r="K9" s="20">
        <v>52.586331903000001</v>
      </c>
      <c r="L9" s="20">
        <v>64.498761348000002</v>
      </c>
      <c r="M9" s="20">
        <v>7.1396705380000007</v>
      </c>
      <c r="N9" s="20">
        <f t="shared" si="1"/>
        <v>0.69728738026979997</v>
      </c>
      <c r="O9" s="20">
        <f t="shared" si="0"/>
        <v>3.4532120102849997</v>
      </c>
      <c r="P9" s="20">
        <f t="shared" si="0"/>
        <v>134.40428099007119</v>
      </c>
      <c r="Q9" s="20">
        <f t="shared" si="0"/>
        <v>3.6487181346E-2</v>
      </c>
      <c r="R9" s="20">
        <f t="shared" si="0"/>
        <v>1.8256301220570001</v>
      </c>
      <c r="S9" s="20">
        <f t="shared" si="0"/>
        <v>21.297215307704001</v>
      </c>
      <c r="T9" s="20">
        <f t="shared" si="0"/>
        <v>4.9338097550000008E-3</v>
      </c>
      <c r="U9" s="20">
        <f t="shared" si="0"/>
        <v>2.7742961610000002E-2</v>
      </c>
      <c r="V9" s="20">
        <f t="shared" si="0"/>
        <v>6.1569125985289999</v>
      </c>
      <c r="W9" s="20">
        <f t="shared" si="0"/>
        <v>5.2586331903000001E-2</v>
      </c>
      <c r="X9" s="20">
        <f t="shared" si="0"/>
        <v>6.4498761348000005E-2</v>
      </c>
      <c r="Y9" s="20">
        <f t="shared" si="0"/>
        <v>7.1396705380000003E-3</v>
      </c>
      <c r="Z9" s="41">
        <v>262.89</v>
      </c>
      <c r="AA9" s="20">
        <v>14.764348837209303</v>
      </c>
      <c r="AB9" s="20">
        <v>157.44327906976747</v>
      </c>
      <c r="AC9" s="20">
        <v>7.4950930232558148</v>
      </c>
      <c r="AD9" s="20">
        <f t="shared" si="2"/>
        <v>0.1004736859178386</v>
      </c>
      <c r="AE9">
        <f t="shared" si="3"/>
        <v>5.8462062196638191</v>
      </c>
      <c r="AF9">
        <f t="shared" si="4"/>
        <v>3.0024424065830078E-3</v>
      </c>
      <c r="AG9">
        <f t="shared" si="5"/>
        <v>0.20299816034733137</v>
      </c>
      <c r="AH9">
        <f t="shared" si="6"/>
        <v>0.54468581349626599</v>
      </c>
      <c r="AI9">
        <f t="shared" si="7"/>
        <v>9.9348116777081465E-4</v>
      </c>
      <c r="AJ9">
        <f t="shared" si="8"/>
        <v>0.30723116759126745</v>
      </c>
      <c r="AK9">
        <f t="shared" si="9"/>
        <v>0.77707099143206859</v>
      </c>
      <c r="AL9">
        <f t="shared" si="10"/>
        <v>4.4412772657198154</v>
      </c>
      <c r="AM9">
        <f t="shared" si="11"/>
        <v>0.15605023991788081</v>
      </c>
      <c r="AN9">
        <f t="shared" si="12"/>
        <v>6.9051172846730378</v>
      </c>
      <c r="AO9">
        <f t="shared" si="13"/>
        <v>5.3743984970697651</v>
      </c>
      <c r="AP9">
        <f t="shared" si="14"/>
        <v>1.5307187876032726</v>
      </c>
      <c r="AQ9">
        <f t="shared" si="15"/>
        <v>93.389153231675664</v>
      </c>
      <c r="AR9" s="20">
        <f t="shared" si="16"/>
        <v>703.88064271378016</v>
      </c>
      <c r="AS9" s="20">
        <f t="shared" si="17"/>
        <v>6.8025928102435458</v>
      </c>
      <c r="AT9">
        <f t="shared" si="18"/>
        <v>4.5973275056376961</v>
      </c>
      <c r="AU9" s="20">
        <f t="shared" si="19"/>
        <v>2.2052653046058497</v>
      </c>
      <c r="AV9">
        <f t="shared" si="20"/>
        <v>134.54323623400288</v>
      </c>
      <c r="AW9" s="20">
        <f t="shared" si="21"/>
        <v>728.44474675684103</v>
      </c>
      <c r="AX9">
        <f t="shared" si="22"/>
        <v>32.299316651172646</v>
      </c>
      <c r="AY9" s="20">
        <f t="shared" si="23"/>
        <v>468.89650334817514</v>
      </c>
    </row>
    <row r="10" spans="1:51">
      <c r="A10">
        <f t="shared" si="24"/>
        <v>42</v>
      </c>
      <c r="B10" s="20">
        <v>665.10934915120004</v>
      </c>
      <c r="C10" s="20">
        <v>3231.7123945819999</v>
      </c>
      <c r="D10" s="20">
        <v>134688.18600520838</v>
      </c>
      <c r="E10" s="20">
        <v>29.0117949395</v>
      </c>
      <c r="F10" s="20">
        <v>1895.9113630544998</v>
      </c>
      <c r="G10" s="20">
        <v>20395.810816998997</v>
      </c>
      <c r="H10" s="20">
        <v>3.4458987849999998</v>
      </c>
      <c r="I10" s="20">
        <v>20.648714460999997</v>
      </c>
      <c r="J10" s="20">
        <v>4496.0249650784999</v>
      </c>
      <c r="K10" s="20">
        <v>49.2838605755</v>
      </c>
      <c r="L10" s="20">
        <v>46.8384712075</v>
      </c>
      <c r="M10" s="20">
        <v>4.1614314465</v>
      </c>
      <c r="N10" s="20">
        <f t="shared" si="1"/>
        <v>0.66510934915120001</v>
      </c>
      <c r="O10" s="20">
        <f t="shared" si="0"/>
        <v>3.2317123945819999</v>
      </c>
      <c r="P10" s="20">
        <f t="shared" si="0"/>
        <v>134.68818600520837</v>
      </c>
      <c r="Q10" s="20">
        <f t="shared" si="0"/>
        <v>2.9011794939499999E-2</v>
      </c>
      <c r="R10" s="20">
        <f t="shared" si="0"/>
        <v>1.8959113630544999</v>
      </c>
      <c r="S10" s="20">
        <f t="shared" si="0"/>
        <v>20.395810816998996</v>
      </c>
      <c r="T10" s="20">
        <f t="shared" si="0"/>
        <v>3.4458987849999997E-3</v>
      </c>
      <c r="U10" s="20">
        <f t="shared" si="0"/>
        <v>2.0648714460999997E-2</v>
      </c>
      <c r="V10" s="20">
        <f t="shared" si="0"/>
        <v>4.4960249650785</v>
      </c>
      <c r="W10" s="20">
        <f t="shared" si="0"/>
        <v>4.9283860575500001E-2</v>
      </c>
      <c r="X10" s="20">
        <f t="shared" si="0"/>
        <v>4.6838471207500003E-2</v>
      </c>
      <c r="Y10" s="20">
        <f t="shared" si="0"/>
        <v>4.1614314465000003E-3</v>
      </c>
      <c r="Z10" s="41">
        <v>284.47000000000003</v>
      </c>
      <c r="AA10" s="20">
        <v>17.762818101265822</v>
      </c>
      <c r="AB10" s="20">
        <v>164.48441468354426</v>
      </c>
      <c r="AC10" s="20">
        <v>5.5765446835443031</v>
      </c>
      <c r="AD10" s="20">
        <f t="shared" si="2"/>
        <v>9.5837082010259367E-2</v>
      </c>
      <c r="AE10">
        <f t="shared" si="3"/>
        <v>5.8585552851330309</v>
      </c>
      <c r="AF10">
        <f t="shared" si="4"/>
        <v>2.3873108364122608E-3</v>
      </c>
      <c r="AG10">
        <f t="shared" si="5"/>
        <v>0.21081297587707559</v>
      </c>
      <c r="AH10">
        <f t="shared" si="6"/>
        <v>0.52163199020457784</v>
      </c>
      <c r="AI10">
        <f t="shared" si="7"/>
        <v>7.3943471659803034E-4</v>
      </c>
      <c r="AJ10">
        <f t="shared" si="8"/>
        <v>0.22435254316758982</v>
      </c>
      <c r="AK10">
        <f t="shared" si="9"/>
        <v>0.93488516322451698</v>
      </c>
      <c r="AL10">
        <f t="shared" si="10"/>
        <v>4.6398988627233919</v>
      </c>
      <c r="AM10">
        <f t="shared" si="11"/>
        <v>0.11610544833529675</v>
      </c>
      <c r="AN10">
        <f t="shared" si="12"/>
        <v>6.8184795399352849</v>
      </c>
      <c r="AO10">
        <f t="shared" si="13"/>
        <v>5.6908894742832059</v>
      </c>
      <c r="AP10">
        <f t="shared" si="14"/>
        <v>1.127590065652079</v>
      </c>
      <c r="AQ10">
        <f t="shared" si="15"/>
        <v>68.794269905433339</v>
      </c>
      <c r="AR10" s="20">
        <f t="shared" si="16"/>
        <v>706.51046277726175</v>
      </c>
      <c r="AS10" s="20">
        <f t="shared" si="17"/>
        <v>6.7035036460684685</v>
      </c>
      <c r="AT10">
        <f t="shared" si="18"/>
        <v>4.7560043110586889</v>
      </c>
      <c r="AU10" s="20">
        <f t="shared" si="19"/>
        <v>1.9474993350097796</v>
      </c>
      <c r="AV10">
        <f t="shared" si="20"/>
        <v>118.81693442894665</v>
      </c>
      <c r="AW10" s="20">
        <f t="shared" si="21"/>
        <v>736.87439783645482</v>
      </c>
      <c r="AX10">
        <f t="shared" si="22"/>
        <v>28.016911151197601</v>
      </c>
      <c r="AY10" s="20">
        <f t="shared" si="23"/>
        <v>465.71870829889974</v>
      </c>
    </row>
    <row r="11" spans="1:51">
      <c r="A11">
        <f t="shared" si="24"/>
        <v>48</v>
      </c>
      <c r="B11" s="20">
        <v>640.82022750559997</v>
      </c>
      <c r="C11" s="20">
        <v>3107.3669480927997</v>
      </c>
      <c r="D11" s="20">
        <v>132476.6196462528</v>
      </c>
      <c r="E11" s="20">
        <v>19.951651356499998</v>
      </c>
      <c r="F11" s="20">
        <v>1983.8294325280001</v>
      </c>
      <c r="G11" s="20">
        <v>20561.956519960499</v>
      </c>
      <c r="H11" s="20">
        <v>2.9606099234999999</v>
      </c>
      <c r="I11" s="20">
        <v>21.864752096</v>
      </c>
      <c r="J11" s="20">
        <v>4147.8239878670001</v>
      </c>
      <c r="K11" s="20">
        <v>50.158987227499999</v>
      </c>
      <c r="L11" s="20">
        <v>38.236237494999997</v>
      </c>
      <c r="M11" s="20">
        <v>3.5202274899999999</v>
      </c>
      <c r="N11" s="20">
        <f t="shared" si="1"/>
        <v>0.64082022750559997</v>
      </c>
      <c r="O11" s="20">
        <f t="shared" si="0"/>
        <v>3.1073669480927997</v>
      </c>
      <c r="P11" s="20">
        <f t="shared" si="0"/>
        <v>132.4766196462528</v>
      </c>
      <c r="Q11" s="20">
        <f t="shared" si="0"/>
        <v>1.9951651356499997E-2</v>
      </c>
      <c r="R11" s="20">
        <f t="shared" si="0"/>
        <v>1.9838294325280001</v>
      </c>
      <c r="S11" s="20">
        <f t="shared" si="0"/>
        <v>20.5619565199605</v>
      </c>
      <c r="T11" s="20">
        <f t="shared" si="0"/>
        <v>2.9606099234999999E-3</v>
      </c>
      <c r="U11" s="20">
        <f t="shared" si="0"/>
        <v>2.1864752096000001E-2</v>
      </c>
      <c r="V11" s="20">
        <f t="shared" si="0"/>
        <v>4.1478239878670005</v>
      </c>
      <c r="W11" s="20">
        <f t="shared" si="0"/>
        <v>5.01589872275E-2</v>
      </c>
      <c r="X11" s="20">
        <f t="shared" si="0"/>
        <v>3.8236237494999999E-2</v>
      </c>
      <c r="Y11" s="20">
        <f t="shared" si="0"/>
        <v>3.5202274900000001E-3</v>
      </c>
      <c r="Z11" s="41">
        <v>306.27</v>
      </c>
      <c r="AA11" s="20">
        <v>18.054469269521405</v>
      </c>
      <c r="AB11" s="20">
        <v>157.42384458438283</v>
      </c>
      <c r="AC11" s="20">
        <v>4.8974576826196463</v>
      </c>
      <c r="AD11" s="20">
        <f t="shared" si="2"/>
        <v>9.2337208574293936E-2</v>
      </c>
      <c r="AE11">
        <f t="shared" si="3"/>
        <v>5.7623584013159119</v>
      </c>
      <c r="AF11">
        <f t="shared" si="4"/>
        <v>1.6417734092984981E-3</v>
      </c>
      <c r="AG11">
        <f t="shared" si="5"/>
        <v>0.22058889168213494</v>
      </c>
      <c r="AH11">
        <f t="shared" si="6"/>
        <v>0.52588124091970589</v>
      </c>
      <c r="AI11">
        <f t="shared" si="7"/>
        <v>7.8298127470008958E-4</v>
      </c>
      <c r="AJ11">
        <f t="shared" si="8"/>
        <v>0.20697724490354294</v>
      </c>
      <c r="AK11">
        <f t="shared" si="9"/>
        <v>0.95023522471165289</v>
      </c>
      <c r="AL11">
        <f t="shared" si="10"/>
        <v>4.4407290432830129</v>
      </c>
      <c r="AM11">
        <f t="shared" si="11"/>
        <v>0.10196663923838531</v>
      </c>
      <c r="AN11">
        <f t="shared" si="12"/>
        <v>6.7182305335052934</v>
      </c>
      <c r="AO11">
        <f t="shared" si="13"/>
        <v>5.4929309072330508</v>
      </c>
      <c r="AP11">
        <f t="shared" si="14"/>
        <v>1.2252996262722426</v>
      </c>
      <c r="AQ11">
        <f t="shared" si="15"/>
        <v>74.755530198869522</v>
      </c>
      <c r="AR11" s="20">
        <f t="shared" si="16"/>
        <v>724.36153490105266</v>
      </c>
      <c r="AS11" s="20">
        <f t="shared" si="17"/>
        <v>6.5899788503974523</v>
      </c>
      <c r="AT11">
        <f t="shared" si="18"/>
        <v>4.5426956825213978</v>
      </c>
      <c r="AU11" s="20">
        <f t="shared" si="19"/>
        <v>2.0472831678760546</v>
      </c>
      <c r="AV11">
        <f t="shared" si="20"/>
        <v>124.90474607211809</v>
      </c>
      <c r="AW11" s="20">
        <f t="shared" si="21"/>
        <v>754.47245207225183</v>
      </c>
      <c r="AX11">
        <f t="shared" si="22"/>
        <v>30.384258941176348</v>
      </c>
      <c r="AY11" s="20">
        <f t="shared" si="23"/>
        <v>494.95624678279245</v>
      </c>
    </row>
    <row r="12" spans="1:51">
      <c r="A12">
        <f t="shared" si="24"/>
        <v>54</v>
      </c>
      <c r="B12" s="20">
        <v>592.74829236000005</v>
      </c>
      <c r="C12" s="20">
        <v>2828.02565469</v>
      </c>
      <c r="D12" s="20">
        <v>125941.93379523601</v>
      </c>
      <c r="E12" s="20">
        <v>16.364431806999999</v>
      </c>
      <c r="F12" s="20">
        <v>1935.3205622670002</v>
      </c>
      <c r="G12" s="20">
        <v>18435.0176596975</v>
      </c>
      <c r="H12" s="20">
        <v>2.4100195924999999</v>
      </c>
      <c r="I12" s="20">
        <v>19.9148198175</v>
      </c>
      <c r="J12" s="20">
        <v>3676.0100973729996</v>
      </c>
      <c r="K12" s="20">
        <v>45.812898609000001</v>
      </c>
      <c r="L12" s="20">
        <v>32.027646543499998</v>
      </c>
      <c r="M12" s="20">
        <v>2.6608846434999998</v>
      </c>
      <c r="N12" s="20">
        <f t="shared" si="1"/>
        <v>0.59274829236000004</v>
      </c>
      <c r="O12" s="20">
        <f t="shared" si="0"/>
        <v>2.8280256546900002</v>
      </c>
      <c r="P12" s="20">
        <f t="shared" si="0"/>
        <v>125.94193379523601</v>
      </c>
      <c r="Q12" s="20">
        <f t="shared" si="0"/>
        <v>1.6364431807E-2</v>
      </c>
      <c r="R12" s="20">
        <f t="shared" si="0"/>
        <v>1.9353205622670002</v>
      </c>
      <c r="S12" s="20">
        <f t="shared" si="0"/>
        <v>18.4350176596975</v>
      </c>
      <c r="T12" s="20">
        <f t="shared" si="0"/>
        <v>2.4100195924999998E-3</v>
      </c>
      <c r="U12" s="20">
        <f t="shared" si="0"/>
        <v>1.9914819817499999E-2</v>
      </c>
      <c r="V12" s="20">
        <f t="shared" si="0"/>
        <v>3.6760100973729997</v>
      </c>
      <c r="W12" s="20">
        <f t="shared" si="0"/>
        <v>4.5812898609000001E-2</v>
      </c>
      <c r="X12" s="20">
        <f t="shared" si="0"/>
        <v>3.2027646543499995E-2</v>
      </c>
      <c r="Y12" s="20">
        <f t="shared" si="0"/>
        <v>2.6608846434999999E-3</v>
      </c>
      <c r="Z12" s="41">
        <v>316.51</v>
      </c>
      <c r="AA12" s="20">
        <v>17.706178589420656</v>
      </c>
      <c r="AB12" s="20">
        <v>141.95625465994962</v>
      </c>
      <c r="AC12" s="20">
        <v>8.2265745591939545</v>
      </c>
      <c r="AD12" s="20">
        <f t="shared" si="2"/>
        <v>8.5410416766570602E-2</v>
      </c>
      <c r="AE12">
        <f t="shared" si="3"/>
        <v>5.47811804242001</v>
      </c>
      <c r="AF12">
        <f t="shared" si="4"/>
        <v>1.3465897393128987E-3</v>
      </c>
      <c r="AG12">
        <f t="shared" si="5"/>
        <v>0.21519502174948113</v>
      </c>
      <c r="AH12">
        <f t="shared" si="6"/>
        <v>0.4714838276137468</v>
      </c>
      <c r="AI12">
        <f t="shared" si="7"/>
        <v>7.1315379829901512E-4</v>
      </c>
      <c r="AJ12">
        <f t="shared" si="8"/>
        <v>0.18343363759346307</v>
      </c>
      <c r="AK12">
        <f t="shared" si="9"/>
        <v>0.93190413628529767</v>
      </c>
      <c r="AL12">
        <f t="shared" si="10"/>
        <v>4.0044077478124009</v>
      </c>
      <c r="AM12">
        <f t="shared" si="11"/>
        <v>0.17127992003318665</v>
      </c>
      <c r="AN12">
        <f t="shared" si="12"/>
        <v>6.3502902729143127</v>
      </c>
      <c r="AO12">
        <f t="shared" si="13"/>
        <v>5.1075918041308856</v>
      </c>
      <c r="AP12">
        <f t="shared" si="14"/>
        <v>1.242698468783427</v>
      </c>
      <c r="AQ12">
        <f t="shared" si="15"/>
        <v>75.817033580476888</v>
      </c>
      <c r="AR12" s="20">
        <f t="shared" si="16"/>
        <v>713.66137670228909</v>
      </c>
      <c r="AS12" s="20">
        <f t="shared" si="17"/>
        <v>6.2205056679314028</v>
      </c>
      <c r="AT12">
        <f t="shared" si="18"/>
        <v>4.1756876678455876</v>
      </c>
      <c r="AU12" s="20">
        <f t="shared" si="19"/>
        <v>2.0448180000858152</v>
      </c>
      <c r="AV12">
        <f t="shared" si="20"/>
        <v>124.75434618523558</v>
      </c>
      <c r="AW12" s="20">
        <f t="shared" si="21"/>
        <v>742.95719015536019</v>
      </c>
      <c r="AX12">
        <f t="shared" si="22"/>
        <v>33.880599673028932</v>
      </c>
      <c r="AY12" s="20">
        <f t="shared" si="23"/>
        <v>508.93960137320352</v>
      </c>
    </row>
    <row r="13" spans="1:51">
      <c r="A13">
        <f t="shared" si="24"/>
        <v>60</v>
      </c>
      <c r="B13" s="20">
        <v>549.81732140600002</v>
      </c>
      <c r="C13" s="20">
        <v>2592.2323763159998</v>
      </c>
      <c r="D13" s="20">
        <v>118051.1391005108</v>
      </c>
      <c r="E13" s="20">
        <v>13.9153045513</v>
      </c>
      <c r="F13" s="20">
        <v>2008.3047087295001</v>
      </c>
      <c r="G13" s="20">
        <v>17406.262358426902</v>
      </c>
      <c r="H13" s="20">
        <v>2.0307962055000002</v>
      </c>
      <c r="I13" s="20">
        <v>18.230893592699999</v>
      </c>
      <c r="J13" s="20">
        <v>3428.4101102878003</v>
      </c>
      <c r="K13" s="20">
        <v>43.939338813900001</v>
      </c>
      <c r="L13" s="20">
        <v>27.960536992500003</v>
      </c>
      <c r="M13" s="20">
        <v>2.4528051969000004</v>
      </c>
      <c r="N13" s="20">
        <f t="shared" si="1"/>
        <v>0.54981732140600004</v>
      </c>
      <c r="O13" s="20">
        <f t="shared" si="0"/>
        <v>2.5922323763159998</v>
      </c>
      <c r="P13" s="20">
        <f t="shared" si="0"/>
        <v>118.0511391005108</v>
      </c>
      <c r="Q13" s="20">
        <f t="shared" si="0"/>
        <v>1.39153045513E-2</v>
      </c>
      <c r="R13" s="20">
        <f t="shared" si="0"/>
        <v>2.0083047087295003</v>
      </c>
      <c r="S13" s="20">
        <f t="shared" si="0"/>
        <v>17.406262358426901</v>
      </c>
      <c r="T13" s="20">
        <f t="shared" si="0"/>
        <v>2.0307962055000003E-3</v>
      </c>
      <c r="U13" s="20">
        <f t="shared" si="0"/>
        <v>1.8230893592699998E-2</v>
      </c>
      <c r="V13" s="20">
        <f t="shared" si="0"/>
        <v>3.4284101102878002</v>
      </c>
      <c r="W13" s="20">
        <f t="shared" si="0"/>
        <v>4.3939338813900004E-2</v>
      </c>
      <c r="X13" s="20">
        <f t="shared" si="0"/>
        <v>2.7960536992500003E-2</v>
      </c>
      <c r="Y13" s="20">
        <f t="shared" si="0"/>
        <v>2.4528051969000004E-3</v>
      </c>
      <c r="Z13" s="41">
        <v>328.38</v>
      </c>
      <c r="AA13" s="20">
        <v>18.987863797468354</v>
      </c>
      <c r="AB13" s="20">
        <v>131.87703746835442</v>
      </c>
      <c r="AC13" s="20">
        <v>9.5687518987341775</v>
      </c>
      <c r="AD13" s="20">
        <f t="shared" si="2"/>
        <v>7.9224397897118159E-2</v>
      </c>
      <c r="AE13">
        <f t="shared" si="3"/>
        <v>5.1348907829713264</v>
      </c>
      <c r="AF13">
        <f t="shared" si="4"/>
        <v>1.145056947237194E-3</v>
      </c>
      <c r="AG13">
        <f t="shared" si="5"/>
        <v>0.22331038273493328</v>
      </c>
      <c r="AH13">
        <f t="shared" si="6"/>
        <v>0.44517295034339899</v>
      </c>
      <c r="AI13">
        <f t="shared" si="7"/>
        <v>6.528520534538943E-4</v>
      </c>
      <c r="AJ13">
        <f t="shared" si="8"/>
        <v>0.17107834881675651</v>
      </c>
      <c r="AK13">
        <f t="shared" si="9"/>
        <v>0.99936125249833441</v>
      </c>
      <c r="AL13">
        <f t="shared" si="10"/>
        <v>3.7200856831693767</v>
      </c>
      <c r="AM13">
        <f t="shared" si="11"/>
        <v>0.19922448258867745</v>
      </c>
      <c r="AN13">
        <f t="shared" si="12"/>
        <v>5.9762503738671064</v>
      </c>
      <c r="AO13">
        <f t="shared" si="13"/>
        <v>4.9186714182563884</v>
      </c>
      <c r="AP13">
        <f t="shared" si="14"/>
        <v>1.057578955610718</v>
      </c>
      <c r="AQ13">
        <f t="shared" si="15"/>
        <v>64.5228920818099</v>
      </c>
      <c r="AR13" s="20">
        <f t="shared" si="16"/>
        <v>697.40485742018791</v>
      </c>
      <c r="AS13" s="20">
        <f t="shared" si="17"/>
        <v>5.8321643890292911</v>
      </c>
      <c r="AT13">
        <f t="shared" si="18"/>
        <v>3.9193101657580542</v>
      </c>
      <c r="AU13" s="20">
        <f t="shared" si="19"/>
        <v>1.9128542232712369</v>
      </c>
      <c r="AV13">
        <f t="shared" si="20"/>
        <v>116.70323616177816</v>
      </c>
      <c r="AW13" s="20">
        <f t="shared" si="21"/>
        <v>728.5890329939582</v>
      </c>
      <c r="AX13">
        <f t="shared" si="22"/>
        <v>32.526369244446819</v>
      </c>
      <c r="AY13" s="20">
        <f t="shared" si="23"/>
        <v>511.18722566953983</v>
      </c>
    </row>
    <row r="14" spans="1:51">
      <c r="A14">
        <f t="shared" si="24"/>
        <v>66</v>
      </c>
      <c r="B14" s="20">
        <v>523.12352262499996</v>
      </c>
      <c r="C14" s="20">
        <v>2431.4512210625003</v>
      </c>
      <c r="D14" s="20">
        <v>115790.17229593749</v>
      </c>
      <c r="E14" s="20">
        <v>13.577619486899998</v>
      </c>
      <c r="F14" s="20">
        <v>2049.6540061809001</v>
      </c>
      <c r="G14" s="20">
        <v>16613.8919624958</v>
      </c>
      <c r="H14" s="20">
        <v>1.8333487494</v>
      </c>
      <c r="I14" s="20">
        <v>17.638809016499998</v>
      </c>
      <c r="J14" s="20">
        <v>3284.1494697816001</v>
      </c>
      <c r="K14" s="20">
        <v>42.052433801699998</v>
      </c>
      <c r="L14" s="20">
        <v>25.880494554599998</v>
      </c>
      <c r="M14" s="20">
        <v>2.3124823638000001</v>
      </c>
      <c r="N14" s="20">
        <f t="shared" si="1"/>
        <v>0.52312352262499995</v>
      </c>
      <c r="O14" s="20">
        <f t="shared" si="0"/>
        <v>2.4314512210625003</v>
      </c>
      <c r="P14" s="20">
        <f t="shared" si="0"/>
        <v>115.7901722959375</v>
      </c>
      <c r="Q14" s="20">
        <f t="shared" si="0"/>
        <v>1.3577619486899999E-2</v>
      </c>
      <c r="R14" s="20">
        <f t="shared" si="0"/>
        <v>2.0496540061809001</v>
      </c>
      <c r="S14" s="20">
        <f t="shared" si="0"/>
        <v>16.613891962495799</v>
      </c>
      <c r="T14" s="20">
        <f t="shared" si="0"/>
        <v>1.8333487494E-3</v>
      </c>
      <c r="U14" s="20">
        <f t="shared" si="0"/>
        <v>1.7638809016499998E-2</v>
      </c>
      <c r="V14" s="20">
        <f t="shared" si="0"/>
        <v>3.2841494697816001</v>
      </c>
      <c r="W14" s="20">
        <f t="shared" si="0"/>
        <v>4.2052433801699998E-2</v>
      </c>
      <c r="X14" s="20">
        <f t="shared" si="0"/>
        <v>2.5880494554599998E-2</v>
      </c>
      <c r="Y14" s="20">
        <f t="shared" si="0"/>
        <v>2.3124823637999999E-3</v>
      </c>
      <c r="Z14" s="41">
        <v>343.22</v>
      </c>
      <c r="AA14" s="20">
        <v>18.761989924433248</v>
      </c>
      <c r="AB14" s="20">
        <v>122.910551511335</v>
      </c>
      <c r="AC14" s="20">
        <v>10.271874685138537</v>
      </c>
      <c r="AD14" s="20">
        <f t="shared" si="2"/>
        <v>7.5378029196685861E-2</v>
      </c>
      <c r="AE14">
        <f t="shared" si="3"/>
        <v>5.0365451194405173</v>
      </c>
      <c r="AF14">
        <f t="shared" si="4"/>
        <v>1.1172696553713227E-3</v>
      </c>
      <c r="AG14">
        <f t="shared" si="5"/>
        <v>0.2279081548755634</v>
      </c>
      <c r="AH14">
        <f t="shared" si="6"/>
        <v>0.42490772282597949</v>
      </c>
      <c r="AI14">
        <f t="shared" si="7"/>
        <v>6.3164938286481643E-4</v>
      </c>
      <c r="AJ14">
        <f t="shared" si="8"/>
        <v>0.16387971406095808</v>
      </c>
      <c r="AK14">
        <f t="shared" si="9"/>
        <v>0.98747315391753931</v>
      </c>
      <c r="AL14">
        <f t="shared" si="10"/>
        <v>3.4671523698543014</v>
      </c>
      <c r="AM14">
        <f t="shared" si="11"/>
        <v>0.21386372444594079</v>
      </c>
      <c r="AN14">
        <f t="shared" si="12"/>
        <v>5.8549896302412554</v>
      </c>
      <c r="AO14">
        <f t="shared" si="13"/>
        <v>4.6684892482177816</v>
      </c>
      <c r="AP14">
        <f t="shared" si="14"/>
        <v>1.1865003820234739</v>
      </c>
      <c r="AQ14">
        <f t="shared" si="15"/>
        <v>72.388388307252143</v>
      </c>
      <c r="AR14" s="20">
        <f t="shared" si="16"/>
        <v>708.2764633347457</v>
      </c>
      <c r="AS14" s="20">
        <f t="shared" si="17"/>
        <v>5.7024595045623778</v>
      </c>
      <c r="AT14">
        <f t="shared" si="18"/>
        <v>3.6810160943002423</v>
      </c>
      <c r="AU14" s="20">
        <f t="shared" si="19"/>
        <v>2.0214434102621355</v>
      </c>
      <c r="AV14">
        <f t="shared" si="20"/>
        <v>123.32826246009289</v>
      </c>
      <c r="AW14" s="20">
        <f t="shared" si="21"/>
        <v>738.40469355697223</v>
      </c>
      <c r="AX14">
        <f t="shared" si="22"/>
        <v>36.0803393129871</v>
      </c>
      <c r="AY14" s="20">
        <f t="shared" si="23"/>
        <v>535.78430906268682</v>
      </c>
    </row>
    <row r="15" spans="1:51">
      <c r="A15">
        <f t="shared" si="24"/>
        <v>72</v>
      </c>
      <c r="B15" s="20">
        <v>496.22053944050003</v>
      </c>
      <c r="C15" s="20">
        <v>2256.4948246035001</v>
      </c>
      <c r="D15" s="20">
        <v>110854.33080027001</v>
      </c>
      <c r="E15" s="20">
        <v>19.774692590099999</v>
      </c>
      <c r="F15" s="20">
        <v>2097.0897446603999</v>
      </c>
      <c r="G15" s="20">
        <v>15491.890206410098</v>
      </c>
      <c r="H15" s="20">
        <v>1.6701161084999998</v>
      </c>
      <c r="I15" s="20">
        <v>15.150606536099998</v>
      </c>
      <c r="J15" s="20">
        <v>3149.2170644360999</v>
      </c>
      <c r="K15" s="20">
        <v>39.888964142999995</v>
      </c>
      <c r="L15" s="20">
        <v>24.211492349099998</v>
      </c>
      <c r="M15" s="20">
        <v>2.0919502065</v>
      </c>
      <c r="N15" s="20">
        <f t="shared" si="1"/>
        <v>0.49622053944050004</v>
      </c>
      <c r="O15" s="20">
        <f t="shared" si="0"/>
        <v>2.2564948246035001</v>
      </c>
      <c r="P15" s="20">
        <f t="shared" si="0"/>
        <v>110.85433080027001</v>
      </c>
      <c r="Q15" s="20">
        <f t="shared" si="0"/>
        <v>1.97746925901E-2</v>
      </c>
      <c r="R15" s="20">
        <f t="shared" si="0"/>
        <v>2.0970897446604</v>
      </c>
      <c r="S15" s="20">
        <f t="shared" si="0"/>
        <v>15.491890206410098</v>
      </c>
      <c r="T15" s="20">
        <f t="shared" si="0"/>
        <v>1.6701161084999997E-3</v>
      </c>
      <c r="U15" s="20">
        <f t="shared" si="0"/>
        <v>1.5150606536099998E-2</v>
      </c>
      <c r="V15" s="20">
        <f t="shared" si="0"/>
        <v>3.1492170644360997</v>
      </c>
      <c r="W15" s="20">
        <f t="shared" si="0"/>
        <v>3.9888964142999993E-2</v>
      </c>
      <c r="X15" s="20">
        <f t="shared" si="0"/>
        <v>2.42114923491E-2</v>
      </c>
      <c r="Y15" s="20">
        <f t="shared" si="0"/>
        <v>2.0919502064999998E-3</v>
      </c>
      <c r="Z15" s="41">
        <v>345.52</v>
      </c>
      <c r="AA15" s="20">
        <v>19.296575696202535</v>
      </c>
      <c r="AB15" s="20">
        <v>112.92667493670886</v>
      </c>
      <c r="AC15" s="20">
        <v>4.310472911392405</v>
      </c>
      <c r="AD15" s="20">
        <f t="shared" si="2"/>
        <v>7.1501518651368876E-2</v>
      </c>
      <c r="AE15">
        <f t="shared" si="3"/>
        <v>4.8218499695637238</v>
      </c>
      <c r="AF15">
        <f t="shared" si="4"/>
        <v>1.6272118979716108E-3</v>
      </c>
      <c r="AG15">
        <f t="shared" si="5"/>
        <v>0.2331826995545293</v>
      </c>
      <c r="AH15">
        <f t="shared" si="6"/>
        <v>0.39621202573938868</v>
      </c>
      <c r="AI15">
        <f t="shared" si="7"/>
        <v>5.4254633969919421E-4</v>
      </c>
      <c r="AJ15">
        <f t="shared" si="8"/>
        <v>0.1571465601016018</v>
      </c>
      <c r="AK15">
        <f t="shared" si="9"/>
        <v>1.0156092471685545</v>
      </c>
      <c r="AL15">
        <f t="shared" si="10"/>
        <v>3.185519744335934</v>
      </c>
      <c r="AM15">
        <f t="shared" si="11"/>
        <v>8.9745428094782531E-2</v>
      </c>
      <c r="AN15">
        <f t="shared" si="12"/>
        <v>5.6105610131969135</v>
      </c>
      <c r="AO15">
        <f t="shared" si="13"/>
        <v>4.2908744195992705</v>
      </c>
      <c r="AP15">
        <f t="shared" si="14"/>
        <v>1.319686593597643</v>
      </c>
      <c r="AQ15">
        <f t="shared" si="15"/>
        <v>80.514079075392189</v>
      </c>
      <c r="AR15" s="20">
        <f t="shared" si="16"/>
        <v>696.94797109864271</v>
      </c>
      <c r="AS15" s="20">
        <f t="shared" si="17"/>
        <v>5.4488798322937528</v>
      </c>
      <c r="AT15">
        <f t="shared" si="18"/>
        <v>3.2752651724307165</v>
      </c>
      <c r="AU15" s="20">
        <f t="shared" si="19"/>
        <v>2.1736146598630364</v>
      </c>
      <c r="AV15">
        <f t="shared" si="20"/>
        <v>132.61223039824384</v>
      </c>
      <c r="AW15" s="20">
        <f t="shared" si="21"/>
        <v>727.65245698063143</v>
      </c>
      <c r="AX15">
        <f t="shared" si="22"/>
        <v>37.619231877986884</v>
      </c>
      <c r="AY15" s="20">
        <f t="shared" si="23"/>
        <v>541.49068312163956</v>
      </c>
    </row>
    <row r="16" spans="1:51">
      <c r="A16">
        <f t="shared" si="24"/>
        <v>78</v>
      </c>
      <c r="B16" s="20">
        <v>467.81080438399999</v>
      </c>
      <c r="C16" s="20">
        <v>2094.249696672</v>
      </c>
      <c r="D16" s="20">
        <v>106952.436129728</v>
      </c>
      <c r="E16" s="20">
        <v>14.1436013425</v>
      </c>
      <c r="F16" s="20">
        <v>2181.3103406360001</v>
      </c>
      <c r="G16" s="20">
        <v>14534.373096953499</v>
      </c>
      <c r="H16" s="20">
        <v>1.4324417805</v>
      </c>
      <c r="I16" s="20">
        <v>13.394883542000001</v>
      </c>
      <c r="J16" s="20">
        <v>2951.774217569</v>
      </c>
      <c r="K16" s="20">
        <v>38.015203446999998</v>
      </c>
      <c r="L16" s="20">
        <v>22.382475301499998</v>
      </c>
      <c r="M16" s="20">
        <v>1.7838388669999998</v>
      </c>
      <c r="N16" s="20">
        <f t="shared" si="1"/>
        <v>0.46781080438399997</v>
      </c>
      <c r="O16" s="20">
        <f t="shared" si="0"/>
        <v>2.0942496966720001</v>
      </c>
      <c r="P16" s="20">
        <f t="shared" si="0"/>
        <v>106.952436129728</v>
      </c>
      <c r="Q16" s="20">
        <f t="shared" si="0"/>
        <v>1.4143601342500001E-2</v>
      </c>
      <c r="R16" s="20">
        <f t="shared" si="0"/>
        <v>2.1813103406360002</v>
      </c>
      <c r="S16" s="20">
        <f t="shared" si="0"/>
        <v>14.5343730969535</v>
      </c>
      <c r="T16" s="20">
        <f t="shared" si="0"/>
        <v>1.4324417805000001E-3</v>
      </c>
      <c r="U16" s="20">
        <f t="shared" si="0"/>
        <v>1.3394883542E-2</v>
      </c>
      <c r="V16" s="20">
        <f t="shared" si="0"/>
        <v>2.951774217569</v>
      </c>
      <c r="W16" s="20">
        <f t="shared" si="0"/>
        <v>3.8015203446999997E-2</v>
      </c>
      <c r="X16" s="20">
        <f t="shared" si="0"/>
        <v>2.2382475301499997E-2</v>
      </c>
      <c r="Y16" s="20">
        <f t="shared" si="0"/>
        <v>1.7838388669999998E-3</v>
      </c>
      <c r="Z16" s="41">
        <v>354.93</v>
      </c>
      <c r="AA16" s="20">
        <v>19.977898987341767</v>
      </c>
      <c r="AB16" s="20">
        <v>102.94790392405061</v>
      </c>
      <c r="AC16" s="20">
        <v>10.081188227848099</v>
      </c>
      <c r="AD16" s="20">
        <f t="shared" si="2"/>
        <v>6.740789688530259E-2</v>
      </c>
      <c r="AE16">
        <f t="shared" si="3"/>
        <v>4.652128583285255</v>
      </c>
      <c r="AF16">
        <f t="shared" si="4"/>
        <v>1.1638429411643695E-3</v>
      </c>
      <c r="AG16">
        <f t="shared" si="5"/>
        <v>0.2425474804265382</v>
      </c>
      <c r="AH16">
        <f t="shared" si="6"/>
        <v>0.37172309710878515</v>
      </c>
      <c r="AI16">
        <f t="shared" si="7"/>
        <v>4.7967353776186213E-4</v>
      </c>
      <c r="AJ16">
        <f t="shared" si="8"/>
        <v>0.14729412263318364</v>
      </c>
      <c r="AK16">
        <f t="shared" si="9"/>
        <v>1.0514683677548298</v>
      </c>
      <c r="AL16">
        <f t="shared" si="10"/>
        <v>2.9040311403117234</v>
      </c>
      <c r="AM16">
        <f t="shared" si="11"/>
        <v>0.20989357126479488</v>
      </c>
      <c r="AN16">
        <f t="shared" si="12"/>
        <v>5.4153367999326889</v>
      </c>
      <c r="AO16">
        <f t="shared" si="13"/>
        <v>4.1653930793313476</v>
      </c>
      <c r="AP16">
        <f t="shared" si="14"/>
        <v>1.2499437206013413</v>
      </c>
      <c r="AQ16">
        <f t="shared" si="15"/>
        <v>76.259066393887835</v>
      </c>
      <c r="AR16" s="20">
        <f t="shared" si="16"/>
        <v>693.40555030395524</v>
      </c>
      <c r="AS16" s="20">
        <f t="shared" si="17"/>
        <v>5.2401972163914525</v>
      </c>
      <c r="AT16">
        <f t="shared" si="18"/>
        <v>3.1139247115765181</v>
      </c>
      <c r="AU16" s="20">
        <f t="shared" si="19"/>
        <v>2.1262725048149345</v>
      </c>
      <c r="AV16">
        <f t="shared" si="20"/>
        <v>129.72388551875915</v>
      </c>
      <c r="AW16" s="20">
        <f t="shared" si="21"/>
        <v>724.71116010084893</v>
      </c>
      <c r="AX16">
        <f t="shared" si="22"/>
        <v>40.188760213961487</v>
      </c>
      <c r="AY16" s="20">
        <f t="shared" si="23"/>
        <v>554.99958026103172</v>
      </c>
    </row>
    <row r="17" spans="1:51">
      <c r="A17">
        <f t="shared" si="24"/>
        <v>84</v>
      </c>
      <c r="B17" s="20">
        <v>443.23268035199993</v>
      </c>
      <c r="C17" s="20">
        <v>1959.6472319886002</v>
      </c>
      <c r="D17" s="20">
        <v>102086.52433053689</v>
      </c>
      <c r="E17" s="20">
        <v>16.074468271200001</v>
      </c>
      <c r="F17" s="20">
        <v>2256.3268633428002</v>
      </c>
      <c r="G17" s="20">
        <v>14059.724433558</v>
      </c>
      <c r="H17" s="20">
        <v>1.3469221140000001</v>
      </c>
      <c r="I17" s="20">
        <v>12.182125936799999</v>
      </c>
      <c r="J17" s="20">
        <v>2872.9483347947998</v>
      </c>
      <c r="K17" s="20">
        <v>36.617134879200002</v>
      </c>
      <c r="L17" s="20">
        <v>21.3262207392</v>
      </c>
      <c r="M17" s="20">
        <v>1.5874860972</v>
      </c>
      <c r="N17" s="20">
        <f t="shared" si="1"/>
        <v>0.44323268035199992</v>
      </c>
      <c r="O17" s="20">
        <f t="shared" si="0"/>
        <v>1.9596472319886002</v>
      </c>
      <c r="P17" s="20">
        <f t="shared" si="0"/>
        <v>102.08652433053689</v>
      </c>
      <c r="Q17" s="20">
        <f t="shared" si="0"/>
        <v>1.6074468271200001E-2</v>
      </c>
      <c r="R17" s="20">
        <f t="shared" si="0"/>
        <v>2.2563268633428</v>
      </c>
      <c r="S17" s="20">
        <f t="shared" si="0"/>
        <v>14.059724433557999</v>
      </c>
      <c r="T17" s="20">
        <f t="shared" si="0"/>
        <v>1.3469221140000002E-3</v>
      </c>
      <c r="U17" s="20">
        <f t="shared" si="0"/>
        <v>1.2182125936799999E-2</v>
      </c>
      <c r="V17" s="20">
        <f t="shared" si="0"/>
        <v>2.8729483347947999</v>
      </c>
      <c r="W17" s="20">
        <f t="shared" si="0"/>
        <v>3.66171348792E-2</v>
      </c>
      <c r="X17" s="20">
        <f t="shared" si="0"/>
        <v>2.13262207392E-2</v>
      </c>
      <c r="Y17" s="20">
        <f t="shared" si="0"/>
        <v>1.5874860971999999E-3</v>
      </c>
      <c r="Z17" s="41">
        <v>364.96</v>
      </c>
      <c r="AA17" s="20">
        <v>19.233402525252526</v>
      </c>
      <c r="AB17" s="20">
        <v>91.236891666666665</v>
      </c>
      <c r="AC17" s="20">
        <v>9.3851483585858588</v>
      </c>
      <c r="AD17" s="20">
        <f t="shared" si="2"/>
        <v>6.3866380454178653E-2</v>
      </c>
      <c r="AE17">
        <f t="shared" si="3"/>
        <v>4.4404751774918179</v>
      </c>
      <c r="AF17">
        <f t="shared" si="4"/>
        <v>1.3227293372721663E-3</v>
      </c>
      <c r="AG17">
        <f t="shared" si="5"/>
        <v>0.25088882839245369</v>
      </c>
      <c r="AH17">
        <f t="shared" si="6"/>
        <v>0.35958374510378516</v>
      </c>
      <c r="AI17">
        <f t="shared" si="7"/>
        <v>4.3624443820232763E-4</v>
      </c>
      <c r="AJ17">
        <f t="shared" si="8"/>
        <v>0.14336069534904192</v>
      </c>
      <c r="AK17">
        <f t="shared" si="9"/>
        <v>1.0122843434343434</v>
      </c>
      <c r="AL17">
        <f t="shared" si="10"/>
        <v>2.5736781852374233</v>
      </c>
      <c r="AM17">
        <f t="shared" si="11"/>
        <v>0.19540179801344698</v>
      </c>
      <c r="AN17">
        <f t="shared" si="12"/>
        <v>5.1960674201125743</v>
      </c>
      <c r="AO17">
        <f t="shared" si="13"/>
        <v>3.7813643266852135</v>
      </c>
      <c r="AP17">
        <f t="shared" si="14"/>
        <v>1.4147030934273608</v>
      </c>
      <c r="AQ17">
        <f t="shared" si="15"/>
        <v>86.311035730003283</v>
      </c>
      <c r="AR17" s="20">
        <f t="shared" si="16"/>
        <v>694.83313874928933</v>
      </c>
      <c r="AS17" s="20">
        <f t="shared" si="17"/>
        <v>5.0090449721742987</v>
      </c>
      <c r="AT17">
        <f t="shared" si="18"/>
        <v>2.7690799832508701</v>
      </c>
      <c r="AU17" s="20">
        <f t="shared" si="19"/>
        <v>2.2399649889234285</v>
      </c>
      <c r="AV17">
        <f t="shared" si="20"/>
        <v>136.66026397421837</v>
      </c>
      <c r="AW17" s="20">
        <f t="shared" si="21"/>
        <v>723.69263760490912</v>
      </c>
      <c r="AX17">
        <f t="shared" si="22"/>
        <v>42.917662851928526</v>
      </c>
      <c r="AY17" s="20">
        <f t="shared" si="23"/>
        <v>573.28688445963417</v>
      </c>
    </row>
    <row r="18" spans="1:51">
      <c r="A18">
        <f t="shared" si="24"/>
        <v>90</v>
      </c>
      <c r="B18" s="20">
        <v>422.43868407509996</v>
      </c>
      <c r="C18" s="20">
        <v>1847.8775193863</v>
      </c>
      <c r="D18" s="20">
        <v>98500.504060662191</v>
      </c>
      <c r="E18" s="20">
        <v>15.046536036000001</v>
      </c>
      <c r="F18" s="20">
        <v>2405.6543004270002</v>
      </c>
      <c r="G18" s="20">
        <v>13570.226555361001</v>
      </c>
      <c r="H18" s="20">
        <v>1.3102908700000002</v>
      </c>
      <c r="I18" s="20">
        <v>7.9160297719999999</v>
      </c>
      <c r="J18" s="20">
        <v>2557.9899739310003</v>
      </c>
      <c r="K18" s="20">
        <v>36.394737358</v>
      </c>
      <c r="L18" s="20">
        <v>20.942544482999999</v>
      </c>
      <c r="M18" s="20">
        <v>1.6525990390000003</v>
      </c>
      <c r="N18" s="20">
        <f t="shared" si="1"/>
        <v>0.42243868407509994</v>
      </c>
      <c r="O18" s="20">
        <f t="shared" si="0"/>
        <v>1.8478775193863</v>
      </c>
      <c r="P18" s="20">
        <f t="shared" si="0"/>
        <v>98.500504060662195</v>
      </c>
      <c r="Q18" s="20">
        <f t="shared" si="0"/>
        <v>1.5046536036000001E-2</v>
      </c>
      <c r="R18" s="20">
        <f t="shared" si="0"/>
        <v>2.4056543004270003</v>
      </c>
      <c r="S18" s="20">
        <f t="shared" si="0"/>
        <v>13.570226555361002</v>
      </c>
      <c r="T18" s="20">
        <f t="shared" si="0"/>
        <v>1.3102908700000002E-3</v>
      </c>
      <c r="U18" s="20">
        <f t="shared" si="0"/>
        <v>7.9160297720000002E-3</v>
      </c>
      <c r="V18" s="20">
        <f t="shared" si="0"/>
        <v>2.5579899739310004</v>
      </c>
      <c r="W18" s="20">
        <f t="shared" si="0"/>
        <v>3.6394737358000001E-2</v>
      </c>
      <c r="X18" s="20">
        <f t="shared" si="0"/>
        <v>2.0942544482999998E-2</v>
      </c>
      <c r="Y18" s="20">
        <f t="shared" si="0"/>
        <v>1.6525990390000003E-3</v>
      </c>
      <c r="Z18" s="41">
        <v>366.1</v>
      </c>
      <c r="AA18" s="20">
        <v>20.015948863636364</v>
      </c>
      <c r="AB18" s="20">
        <v>85.397471590909092</v>
      </c>
      <c r="AC18" s="20">
        <v>9.301926136363635</v>
      </c>
      <c r="AD18" s="20">
        <f t="shared" si="2"/>
        <v>6.0870127388342923E-2</v>
      </c>
      <c r="AE18">
        <f t="shared" si="3"/>
        <v>4.284493434565559</v>
      </c>
      <c r="AF18">
        <f t="shared" si="4"/>
        <v>1.238143265665501E-3</v>
      </c>
      <c r="AG18">
        <f t="shared" si="5"/>
        <v>0.26749306528098593</v>
      </c>
      <c r="AH18">
        <f t="shared" si="6"/>
        <v>0.34706461778416881</v>
      </c>
      <c r="AI18">
        <f t="shared" si="7"/>
        <v>2.8347465611459265E-4</v>
      </c>
      <c r="AJ18">
        <f t="shared" si="8"/>
        <v>0.12764421027599804</v>
      </c>
      <c r="AK18">
        <f t="shared" si="9"/>
        <v>1.0534709928229666</v>
      </c>
      <c r="AL18">
        <f t="shared" si="10"/>
        <v>2.408955475060905</v>
      </c>
      <c r="AM18">
        <f t="shared" si="11"/>
        <v>0.19366908466299468</v>
      </c>
      <c r="AN18">
        <f t="shared" si="12"/>
        <v>5.0282169458284933</v>
      </c>
      <c r="AO18">
        <f t="shared" si="13"/>
        <v>3.6560955525468666</v>
      </c>
      <c r="AP18">
        <f t="shared" si="14"/>
        <v>1.3721213932816267</v>
      </c>
      <c r="AQ18">
        <f t="shared" si="15"/>
        <v>83.713126204112044</v>
      </c>
      <c r="AR18" s="20">
        <f t="shared" si="16"/>
        <v>683.85612645467177</v>
      </c>
      <c r="AS18" s="20">
        <f t="shared" si="17"/>
        <v>4.8215940079358504</v>
      </c>
      <c r="AT18">
        <f t="shared" si="18"/>
        <v>2.6026245597238997</v>
      </c>
      <c r="AU18" s="20">
        <f t="shared" si="19"/>
        <v>2.2189694482119506</v>
      </c>
      <c r="AV18">
        <f t="shared" si="20"/>
        <v>135.37932603541111</v>
      </c>
      <c r="AW18" s="20">
        <f t="shared" si="21"/>
        <v>713.10072312190732</v>
      </c>
      <c r="AX18">
        <f t="shared" si="22"/>
        <v>43.118617689011991</v>
      </c>
      <c r="AY18" s="20">
        <f t="shared" si="23"/>
        <v>572.32136515934815</v>
      </c>
    </row>
    <row r="19" spans="1:51">
      <c r="A19">
        <f t="shared" si="24"/>
        <v>96</v>
      </c>
      <c r="B19" s="20">
        <v>411.10047306450002</v>
      </c>
      <c r="C19" s="20">
        <v>1754.9266555630002</v>
      </c>
      <c r="D19" s="20">
        <v>96792.937319267003</v>
      </c>
      <c r="E19" s="20">
        <v>13.3363701022</v>
      </c>
      <c r="F19" s="20">
        <v>2530.0237369300003</v>
      </c>
      <c r="G19" s="20">
        <v>13250.375067497998</v>
      </c>
      <c r="H19" s="20">
        <v>1.2536414538</v>
      </c>
      <c r="I19" s="20">
        <v>9.4329276656000012</v>
      </c>
      <c r="J19" s="20">
        <v>2475.8369928266002</v>
      </c>
      <c r="K19" s="20">
        <v>36.249216135799998</v>
      </c>
      <c r="L19" s="20">
        <v>20.395663245599998</v>
      </c>
      <c r="M19" s="20">
        <v>1.3614345677999999</v>
      </c>
      <c r="N19" s="20">
        <f t="shared" si="1"/>
        <v>0.41110047306450004</v>
      </c>
      <c r="O19" s="20">
        <f t="shared" ref="O19:O82" si="25">C19/1000</f>
        <v>1.7549266555630001</v>
      </c>
      <c r="P19" s="20">
        <f t="shared" ref="P19:P82" si="26">D19/1000</f>
        <v>96.792937319266997</v>
      </c>
      <c r="Q19" s="20">
        <f t="shared" ref="Q19:Q82" si="27">E19/1000</f>
        <v>1.33363701022E-2</v>
      </c>
      <c r="R19" s="20">
        <f t="shared" ref="R19:R82" si="28">F19/1000</f>
        <v>2.5300237369300005</v>
      </c>
      <c r="S19" s="20">
        <f t="shared" ref="S19:S82" si="29">G19/1000</f>
        <v>13.250375067497998</v>
      </c>
      <c r="T19" s="20">
        <f t="shared" ref="T19:T82" si="30">H19/1000</f>
        <v>1.2536414538E-3</v>
      </c>
      <c r="U19" s="20">
        <f t="shared" ref="U19:U82" si="31">I19/1000</f>
        <v>9.4329276656000011E-3</v>
      </c>
      <c r="V19" s="20">
        <f t="shared" ref="V19:V82" si="32">J19/1000</f>
        <v>2.4758369928266002</v>
      </c>
      <c r="W19" s="20">
        <f t="shared" ref="W19:W82" si="33">K19/1000</f>
        <v>3.6249216135799997E-2</v>
      </c>
      <c r="X19" s="20">
        <f t="shared" ref="X19:X82" si="34">L19/1000</f>
        <v>2.0395663245599997E-2</v>
      </c>
      <c r="Y19" s="20">
        <f t="shared" ref="Y19:Y82" si="35">M19/1000</f>
        <v>1.3614345677999999E-3</v>
      </c>
      <c r="Z19" s="41">
        <v>379.01</v>
      </c>
      <c r="AA19" s="20">
        <v>20.648546291560102</v>
      </c>
      <c r="AB19" s="20">
        <v>81.137225575447573</v>
      </c>
      <c r="AC19" s="20">
        <v>9.176423529411764</v>
      </c>
      <c r="AD19" s="20">
        <f t="shared" si="2"/>
        <v>5.9236379404106629E-2</v>
      </c>
      <c r="AE19">
        <f t="shared" si="3"/>
        <v>4.2102191091460206</v>
      </c>
      <c r="AF19">
        <f t="shared" si="4"/>
        <v>1.0974178236741411E-3</v>
      </c>
      <c r="AG19">
        <f t="shared" si="5"/>
        <v>0.28132213531467759</v>
      </c>
      <c r="AH19">
        <f t="shared" si="6"/>
        <v>0.33888427282603573</v>
      </c>
      <c r="AI19">
        <f t="shared" si="7"/>
        <v>3.3779508202685769E-4</v>
      </c>
      <c r="AJ19">
        <f t="shared" si="8"/>
        <v>0.12354476012108784</v>
      </c>
      <c r="AK19">
        <f t="shared" si="9"/>
        <v>1.0867655942926369</v>
      </c>
      <c r="AL19">
        <f t="shared" si="10"/>
        <v>2.2887792828052911</v>
      </c>
      <c r="AM19">
        <f t="shared" si="11"/>
        <v>0.19105608014598716</v>
      </c>
      <c r="AN19">
        <f t="shared" si="12"/>
        <v>4.955405490313523</v>
      </c>
      <c r="AO19">
        <f t="shared" si="13"/>
        <v>3.5666009572439155</v>
      </c>
      <c r="AP19">
        <f t="shared" si="14"/>
        <v>1.3888045330696075</v>
      </c>
      <c r="AQ19">
        <f t="shared" si="15"/>
        <v>84.730964562576744</v>
      </c>
      <c r="AR19" s="20">
        <f t="shared" si="16"/>
        <v>691.94112950191311</v>
      </c>
      <c r="AS19" s="20">
        <f t="shared" si="17"/>
        <v>4.7333197344029516</v>
      </c>
      <c r="AT19">
        <f t="shared" si="18"/>
        <v>2.4798353629512784</v>
      </c>
      <c r="AU19" s="20">
        <f t="shared" si="19"/>
        <v>2.2534843714516732</v>
      </c>
      <c r="AV19">
        <f t="shared" si="20"/>
        <v>137.48508150226658</v>
      </c>
      <c r="AW19" s="20">
        <f t="shared" si="21"/>
        <v>721.5166764131128</v>
      </c>
      <c r="AX19">
        <f t="shared" si="22"/>
        <v>44.17390160757337</v>
      </c>
      <c r="AY19" s="20">
        <f t="shared" si="23"/>
        <v>587.76041512597158</v>
      </c>
    </row>
    <row r="20" spans="1:51">
      <c r="A20">
        <f t="shared" si="24"/>
        <v>102</v>
      </c>
      <c r="B20" s="20">
        <v>394.45991872979999</v>
      </c>
      <c r="C20" s="20">
        <v>1643.9614412067001</v>
      </c>
      <c r="D20" s="20">
        <v>93462.179761127089</v>
      </c>
      <c r="E20" s="20">
        <v>17.171643468000003</v>
      </c>
      <c r="F20" s="20">
        <v>2560.0853055930002</v>
      </c>
      <c r="G20" s="20">
        <v>12689.58256932</v>
      </c>
      <c r="H20" s="20">
        <v>1.0427438985000002</v>
      </c>
      <c r="I20" s="20">
        <v>11.302990192499999</v>
      </c>
      <c r="J20" s="20">
        <v>2400.5746117215003</v>
      </c>
      <c r="K20" s="20">
        <v>34.371335545500003</v>
      </c>
      <c r="L20" s="20">
        <v>19.415757016499999</v>
      </c>
      <c r="M20" s="20">
        <v>1.2321906510000002</v>
      </c>
      <c r="N20" s="20">
        <f t="shared" si="1"/>
        <v>0.39445991872980002</v>
      </c>
      <c r="O20" s="20">
        <f t="shared" si="25"/>
        <v>1.6439614412067001</v>
      </c>
      <c r="P20" s="20">
        <f t="shared" si="26"/>
        <v>93.462179761127089</v>
      </c>
      <c r="Q20" s="20">
        <f t="shared" si="27"/>
        <v>1.7171643468000004E-2</v>
      </c>
      <c r="R20" s="20">
        <f t="shared" si="28"/>
        <v>2.5600853055930002</v>
      </c>
      <c r="S20" s="20">
        <f t="shared" si="29"/>
        <v>12.689582569320001</v>
      </c>
      <c r="T20" s="20">
        <f t="shared" si="30"/>
        <v>1.0427438985000002E-3</v>
      </c>
      <c r="U20" s="20">
        <f t="shared" si="31"/>
        <v>1.1302990192499999E-2</v>
      </c>
      <c r="V20" s="20">
        <f t="shared" si="32"/>
        <v>2.4005746117215003</v>
      </c>
      <c r="W20" s="20">
        <f t="shared" si="33"/>
        <v>3.4371335545500002E-2</v>
      </c>
      <c r="X20" s="20">
        <f t="shared" si="34"/>
        <v>1.9415757016499998E-2</v>
      </c>
      <c r="Y20" s="20">
        <f t="shared" si="35"/>
        <v>1.2321906510000002E-3</v>
      </c>
      <c r="Z20" s="41">
        <v>397.56</v>
      </c>
      <c r="AA20" s="20">
        <v>20.515404671717171</v>
      </c>
      <c r="AB20" s="20">
        <v>72.310893560606047</v>
      </c>
      <c r="AC20" s="20">
        <v>8.6598891414141423</v>
      </c>
      <c r="AD20" s="20">
        <f t="shared" si="2"/>
        <v>5.6838605004293948E-2</v>
      </c>
      <c r="AE20">
        <f t="shared" si="3"/>
        <v>4.0653405724718183</v>
      </c>
      <c r="AF20">
        <f t="shared" si="4"/>
        <v>1.4130132456696156E-3</v>
      </c>
      <c r="AG20">
        <f t="shared" si="5"/>
        <v>0.28466478564785025</v>
      </c>
      <c r="AH20">
        <f t="shared" si="6"/>
        <v>0.3245417536910486</v>
      </c>
      <c r="AI20">
        <f t="shared" si="7"/>
        <v>4.0476240617726047E-4</v>
      </c>
      <c r="AJ20">
        <f t="shared" si="8"/>
        <v>0.119789152281512</v>
      </c>
      <c r="AK20">
        <f t="shared" si="9"/>
        <v>1.0797581406166932</v>
      </c>
      <c r="AL20">
        <f t="shared" si="10"/>
        <v>2.0397995362653325</v>
      </c>
      <c r="AM20">
        <f t="shared" si="11"/>
        <v>0.18030166856993843</v>
      </c>
      <c r="AN20">
        <f t="shared" si="12"/>
        <v>4.7961540397440752</v>
      </c>
      <c r="AO20">
        <f t="shared" si="13"/>
        <v>3.299859345451964</v>
      </c>
      <c r="AP20">
        <f t="shared" si="14"/>
        <v>1.4962946942921111</v>
      </c>
      <c r="AQ20">
        <f t="shared" si="15"/>
        <v>91.288939298761704</v>
      </c>
      <c r="AR20" s="20">
        <f t="shared" si="16"/>
        <v>703.51444491385769</v>
      </c>
      <c r="AS20" s="20">
        <f t="shared" si="17"/>
        <v>4.5683278591005188</v>
      </c>
      <c r="AT20">
        <f t="shared" si="18"/>
        <v>2.2201012048352711</v>
      </c>
      <c r="AU20" s="20">
        <f t="shared" si="19"/>
        <v>2.3482266542652477</v>
      </c>
      <c r="AV20">
        <f t="shared" si="20"/>
        <v>143.26530817672275</v>
      </c>
      <c r="AW20" s="20">
        <f t="shared" si="21"/>
        <v>732.41532381450861</v>
      </c>
      <c r="AX20">
        <f t="shared" si="22"/>
        <v>46.567188422387105</v>
      </c>
      <c r="AY20" s="20">
        <f t="shared" si="23"/>
        <v>613.20943891516254</v>
      </c>
    </row>
    <row r="21" spans="1:51">
      <c r="A21">
        <f t="shared" si="24"/>
        <v>108</v>
      </c>
      <c r="B21" s="20">
        <v>373.64138557679996</v>
      </c>
      <c r="C21" s="20">
        <v>1502.8829486824998</v>
      </c>
      <c r="D21" s="20">
        <v>89140.443970496592</v>
      </c>
      <c r="E21" s="20">
        <v>12.977453600499999</v>
      </c>
      <c r="F21" s="20">
        <v>2586.1768363004999</v>
      </c>
      <c r="G21" s="20">
        <v>11934.680562871501</v>
      </c>
      <c r="H21" s="20">
        <v>0.90447926550000002</v>
      </c>
      <c r="I21" s="20">
        <v>10.107656423</v>
      </c>
      <c r="J21" s="20">
        <v>2193.9865562955001</v>
      </c>
      <c r="K21" s="20">
        <v>32.434595958999999</v>
      </c>
      <c r="L21" s="20">
        <v>18.247694795999998</v>
      </c>
      <c r="M21" s="20">
        <v>1.0881902875</v>
      </c>
      <c r="N21" s="20">
        <f t="shared" si="1"/>
        <v>0.37364138557679999</v>
      </c>
      <c r="O21" s="20">
        <f t="shared" si="25"/>
        <v>1.5028829486824997</v>
      </c>
      <c r="P21" s="20">
        <f t="shared" si="26"/>
        <v>89.140443970496591</v>
      </c>
      <c r="Q21" s="20">
        <f t="shared" si="27"/>
        <v>1.2977453600499999E-2</v>
      </c>
      <c r="R21" s="20">
        <f t="shared" si="28"/>
        <v>2.5861768363005</v>
      </c>
      <c r="S21" s="20">
        <f t="shared" si="29"/>
        <v>11.934680562871501</v>
      </c>
      <c r="T21" s="20">
        <f t="shared" si="30"/>
        <v>9.0447926550000005E-4</v>
      </c>
      <c r="U21" s="20">
        <f t="shared" si="31"/>
        <v>1.0107656422999999E-2</v>
      </c>
      <c r="V21" s="20">
        <f t="shared" si="32"/>
        <v>2.1939865562955001</v>
      </c>
      <c r="W21" s="20">
        <f t="shared" si="33"/>
        <v>3.2434595959000001E-2</v>
      </c>
      <c r="X21" s="20">
        <f t="shared" si="34"/>
        <v>1.8247694795999997E-2</v>
      </c>
      <c r="Y21" s="20">
        <f t="shared" si="35"/>
        <v>1.0881902875000001E-3</v>
      </c>
      <c r="Z21" s="41">
        <v>386.28</v>
      </c>
      <c r="AA21" s="20">
        <v>20.1658972361809</v>
      </c>
      <c r="AB21" s="20">
        <v>65.271119221105522</v>
      </c>
      <c r="AC21" s="20">
        <v>8.2589763819095463</v>
      </c>
      <c r="AD21" s="20">
        <f t="shared" si="2"/>
        <v>5.3838816365533136E-2</v>
      </c>
      <c r="AE21">
        <f t="shared" si="3"/>
        <v>3.8773572844931099</v>
      </c>
      <c r="AF21">
        <f t="shared" si="4"/>
        <v>1.0678834478913802E-3</v>
      </c>
      <c r="AG21">
        <f t="shared" si="5"/>
        <v>0.28756599365832097</v>
      </c>
      <c r="AH21">
        <f t="shared" si="6"/>
        <v>0.30523479700438622</v>
      </c>
      <c r="AI21">
        <f t="shared" si="7"/>
        <v>3.6195725776186208E-4</v>
      </c>
      <c r="AJ21">
        <f t="shared" si="8"/>
        <v>0.10948036708061379</v>
      </c>
      <c r="AK21">
        <f t="shared" si="9"/>
        <v>1.0613630124305737</v>
      </c>
      <c r="AL21">
        <f t="shared" si="10"/>
        <v>1.8412163391002967</v>
      </c>
      <c r="AM21">
        <f t="shared" si="11"/>
        <v>0.17195453637121685</v>
      </c>
      <c r="AN21">
        <f t="shared" si="12"/>
        <v>4.5810682829420841</v>
      </c>
      <c r="AO21">
        <f t="shared" si="13"/>
        <v>3.0745338879020871</v>
      </c>
      <c r="AP21">
        <f t="shared" si="14"/>
        <v>1.506534395039997</v>
      </c>
      <c r="AQ21">
        <f t="shared" si="15"/>
        <v>91.913663441390213</v>
      </c>
      <c r="AR21" s="20">
        <f t="shared" si="16"/>
        <v>679.64455365083302</v>
      </c>
      <c r="AS21" s="20">
        <f t="shared" si="17"/>
        <v>4.3473411056492957</v>
      </c>
      <c r="AT21">
        <f t="shared" si="18"/>
        <v>2.0131708754715136</v>
      </c>
      <c r="AU21" s="20">
        <f t="shared" si="19"/>
        <v>2.334170230177782</v>
      </c>
      <c r="AV21">
        <f t="shared" si="20"/>
        <v>142.40772574314647</v>
      </c>
      <c r="AW21" s="20">
        <f t="shared" si="21"/>
        <v>707.38654188010787</v>
      </c>
      <c r="AX21">
        <f t="shared" si="22"/>
        <v>46.81088033458078</v>
      </c>
      <c r="AY21" s="20">
        <f t="shared" si="23"/>
        <v>599.78585902308657</v>
      </c>
    </row>
    <row r="22" spans="1:51">
      <c r="A22">
        <f t="shared" si="24"/>
        <v>114</v>
      </c>
      <c r="B22" s="20">
        <v>369.95318480560002</v>
      </c>
      <c r="C22" s="20">
        <v>1471.0442821944002</v>
      </c>
      <c r="D22" s="20">
        <v>87527.096342033212</v>
      </c>
      <c r="E22" s="20">
        <v>13.327999632000001</v>
      </c>
      <c r="F22" s="20">
        <v>2757.6322480079998</v>
      </c>
      <c r="G22" s="20">
        <v>11745.904561990999</v>
      </c>
      <c r="H22" s="20">
        <v>0.85362621449999998</v>
      </c>
      <c r="I22" s="20">
        <v>6.5617936840000004</v>
      </c>
      <c r="J22" s="20">
        <v>2138.1415557965001</v>
      </c>
      <c r="K22" s="20">
        <v>32.471298161</v>
      </c>
      <c r="L22" s="20">
        <v>17.805968294000003</v>
      </c>
      <c r="M22" s="20">
        <v>1.116016957</v>
      </c>
      <c r="N22" s="20">
        <f t="shared" si="1"/>
        <v>0.36995318480560002</v>
      </c>
      <c r="O22" s="20">
        <f t="shared" si="25"/>
        <v>1.4710442821944003</v>
      </c>
      <c r="P22" s="20">
        <f t="shared" si="26"/>
        <v>87.527096342033218</v>
      </c>
      <c r="Q22" s="20">
        <f t="shared" si="27"/>
        <v>1.3327999632000001E-2</v>
      </c>
      <c r="R22" s="20">
        <f t="shared" si="28"/>
        <v>2.757632248008</v>
      </c>
      <c r="S22" s="20">
        <f t="shared" si="29"/>
        <v>11.745904561990999</v>
      </c>
      <c r="T22" s="20">
        <f t="shared" si="30"/>
        <v>8.5362621450000003E-4</v>
      </c>
      <c r="U22" s="20">
        <f t="shared" si="31"/>
        <v>6.5617936840000005E-3</v>
      </c>
      <c r="V22" s="20">
        <f t="shared" si="32"/>
        <v>2.1381415557965</v>
      </c>
      <c r="W22" s="20">
        <f t="shared" si="33"/>
        <v>3.2471298161000001E-2</v>
      </c>
      <c r="X22" s="20">
        <f t="shared" si="34"/>
        <v>1.7805968294000003E-2</v>
      </c>
      <c r="Y22" s="20">
        <f t="shared" si="35"/>
        <v>1.1160169570000001E-3</v>
      </c>
      <c r="Z22" s="41">
        <v>394.49</v>
      </c>
      <c r="AA22" s="20">
        <v>20.863569873417717</v>
      </c>
      <c r="AB22" s="20">
        <v>61.423733164556957</v>
      </c>
      <c r="AC22" s="20">
        <v>8.3512344303797459</v>
      </c>
      <c r="AD22" s="20">
        <f t="shared" si="2"/>
        <v>5.330737533221902E-2</v>
      </c>
      <c r="AE22">
        <f t="shared" si="3"/>
        <v>3.8071812240988789</v>
      </c>
      <c r="AF22">
        <f t="shared" si="4"/>
        <v>1.0967290378111501E-3</v>
      </c>
      <c r="AG22">
        <f t="shared" si="5"/>
        <v>0.30663071697642696</v>
      </c>
      <c r="AH22">
        <f t="shared" si="6"/>
        <v>0.3004067662913299</v>
      </c>
      <c r="AI22">
        <f t="shared" si="7"/>
        <v>2.3497918295434201E-4</v>
      </c>
      <c r="AJ22">
        <f t="shared" si="8"/>
        <v>0.10669369040900699</v>
      </c>
      <c r="AK22">
        <f t="shared" si="9"/>
        <v>1.0980826249167219</v>
      </c>
      <c r="AL22">
        <f t="shared" si="10"/>
        <v>1.7326864080269944</v>
      </c>
      <c r="AM22">
        <f t="shared" si="11"/>
        <v>0.17387537852133553</v>
      </c>
      <c r="AN22">
        <f t="shared" si="12"/>
        <v>4.5222441059964078</v>
      </c>
      <c r="AO22">
        <f t="shared" si="13"/>
        <v>3.0046444114650517</v>
      </c>
      <c r="AP22">
        <f t="shared" si="14"/>
        <v>1.5175996945313561</v>
      </c>
      <c r="AQ22">
        <f t="shared" si="15"/>
        <v>92.588757363358027</v>
      </c>
      <c r="AR22" s="20">
        <f t="shared" si="16"/>
        <v>683.74695679985712</v>
      </c>
      <c r="AS22" s="20">
        <f t="shared" si="17"/>
        <v>4.2689207643521998</v>
      </c>
      <c r="AT22">
        <f t="shared" si="18"/>
        <v>1.90656178654833</v>
      </c>
      <c r="AU22" s="20">
        <f t="shared" si="19"/>
        <v>2.3623589778038698</v>
      </c>
      <c r="AV22">
        <f t="shared" si="20"/>
        <v>144.1275212358141</v>
      </c>
      <c r="AW22" s="20">
        <f t="shared" si="21"/>
        <v>711.66451855088746</v>
      </c>
      <c r="AX22">
        <f t="shared" si="22"/>
        <v>47.692635821492615</v>
      </c>
      <c r="AY22" s="20">
        <f t="shared" si="23"/>
        <v>610.40632486578988</v>
      </c>
    </row>
    <row r="23" spans="1:51">
      <c r="A23">
        <f t="shared" si="24"/>
        <v>120</v>
      </c>
      <c r="B23" s="20">
        <v>366.05067746979995</v>
      </c>
      <c r="C23" s="20">
        <v>1432.0614438630998</v>
      </c>
      <c r="D23" s="20">
        <v>86225.288638987302</v>
      </c>
      <c r="E23" s="20">
        <v>46.6795156015</v>
      </c>
      <c r="F23" s="20">
        <v>2756.0311656465001</v>
      </c>
      <c r="G23" s="20">
        <v>11429.326871523099</v>
      </c>
      <c r="H23" s="20">
        <v>0.90756818410000006</v>
      </c>
      <c r="I23" s="20">
        <v>5.8758508812999999</v>
      </c>
      <c r="J23" s="20">
        <v>2095.6080230410998</v>
      </c>
      <c r="K23" s="20">
        <v>31.468435295799999</v>
      </c>
      <c r="L23" s="20">
        <v>16.961916143</v>
      </c>
      <c r="M23" s="20">
        <v>0.98539253639999991</v>
      </c>
      <c r="N23" s="20">
        <f t="shared" si="1"/>
        <v>0.36605067746979997</v>
      </c>
      <c r="O23" s="20">
        <f t="shared" si="25"/>
        <v>1.4320614438630999</v>
      </c>
      <c r="P23" s="20">
        <f t="shared" si="26"/>
        <v>86.225288638987308</v>
      </c>
      <c r="Q23" s="20">
        <f t="shared" si="27"/>
        <v>4.66795156015E-2</v>
      </c>
      <c r="R23" s="20">
        <f t="shared" si="28"/>
        <v>2.7560311656465002</v>
      </c>
      <c r="S23" s="20">
        <f t="shared" si="29"/>
        <v>11.429326871523099</v>
      </c>
      <c r="T23" s="20">
        <f t="shared" si="30"/>
        <v>9.0756818410000009E-4</v>
      </c>
      <c r="U23" s="20">
        <f t="shared" si="31"/>
        <v>5.8758508813000002E-3</v>
      </c>
      <c r="V23" s="20">
        <f t="shared" si="32"/>
        <v>2.0956080230411001</v>
      </c>
      <c r="W23" s="20">
        <f t="shared" si="33"/>
        <v>3.1468435295799999E-2</v>
      </c>
      <c r="X23" s="20">
        <f t="shared" si="34"/>
        <v>1.6961916143000001E-2</v>
      </c>
      <c r="Y23" s="20">
        <f t="shared" si="35"/>
        <v>9.853925363999998E-4</v>
      </c>
      <c r="Z23" s="41">
        <v>398.14</v>
      </c>
      <c r="AA23" s="20">
        <v>20.516762216624684</v>
      </c>
      <c r="AB23" s="20">
        <v>54.473483123425687</v>
      </c>
      <c r="AC23" s="20">
        <v>4.294454408060453</v>
      </c>
      <c r="AD23" s="20">
        <f t="shared" si="2"/>
        <v>5.2745054390461087E-2</v>
      </c>
      <c r="AE23">
        <f t="shared" si="3"/>
        <v>3.7505562696384218</v>
      </c>
      <c r="AF23">
        <f t="shared" si="4"/>
        <v>3.8411450813824318E-3</v>
      </c>
      <c r="AG23">
        <f t="shared" si="5"/>
        <v>0.30645268706224982</v>
      </c>
      <c r="AH23">
        <f t="shared" si="6"/>
        <v>0.29231015016683115</v>
      </c>
      <c r="AI23">
        <f t="shared" si="7"/>
        <v>2.104154299480752E-4</v>
      </c>
      <c r="AJ23">
        <f t="shared" si="8"/>
        <v>0.10457125863478543</v>
      </c>
      <c r="AK23">
        <f t="shared" si="9"/>
        <v>1.0798295903486677</v>
      </c>
      <c r="AL23">
        <f t="shared" si="10"/>
        <v>1.5366285789400758</v>
      </c>
      <c r="AM23">
        <f t="shared" si="11"/>
        <v>8.9411917719351502E-2</v>
      </c>
      <c r="AN23">
        <f t="shared" si="12"/>
        <v>4.4579419260136195</v>
      </c>
      <c r="AO23">
        <f t="shared" si="13"/>
        <v>2.7058700870080949</v>
      </c>
      <c r="AP23">
        <f t="shared" si="14"/>
        <v>1.7520718390055245</v>
      </c>
      <c r="AQ23">
        <f t="shared" si="15"/>
        <v>106.89390289772705</v>
      </c>
      <c r="AR23" s="20">
        <f t="shared" si="16"/>
        <v>688.67552483285158</v>
      </c>
      <c r="AS23" s="20">
        <f t="shared" si="17"/>
        <v>4.2042342933418304</v>
      </c>
      <c r="AT23">
        <f t="shared" si="18"/>
        <v>1.6260404966594273</v>
      </c>
      <c r="AU23" s="20">
        <f t="shared" si="19"/>
        <v>2.5781937966824033</v>
      </c>
      <c r="AV23">
        <f t="shared" si="20"/>
        <v>157.29560353559341</v>
      </c>
      <c r="AW23" s="20">
        <f t="shared" si="21"/>
        <v>715.80443208844667</v>
      </c>
      <c r="AX23">
        <f t="shared" si="22"/>
        <v>50.89819760915497</v>
      </c>
      <c r="AY23" s="20">
        <f t="shared" si="23"/>
        <v>626.00385793518876</v>
      </c>
    </row>
    <row r="24" spans="1:51">
      <c r="A24">
        <f t="shared" si="24"/>
        <v>126</v>
      </c>
      <c r="B24" s="20">
        <v>346.03751111039998</v>
      </c>
      <c r="C24" s="20">
        <v>1298.2613973084001</v>
      </c>
      <c r="D24" s="20">
        <v>81933.712425799211</v>
      </c>
      <c r="E24" s="20">
        <v>12.806644696599999</v>
      </c>
      <c r="F24" s="20">
        <v>2900.8955432483999</v>
      </c>
      <c r="G24" s="20">
        <v>11212.724944642399</v>
      </c>
      <c r="H24" s="20">
        <v>0.79174349179999992</v>
      </c>
      <c r="I24" s="20">
        <v>13.0347163736</v>
      </c>
      <c r="J24" s="20">
        <v>2034.3455946095999</v>
      </c>
      <c r="K24" s="20">
        <v>31.295596799999998</v>
      </c>
      <c r="L24" s="20">
        <v>16.926328850999997</v>
      </c>
      <c r="M24" s="20">
        <v>1.0623200058</v>
      </c>
      <c r="N24" s="20">
        <f t="shared" si="1"/>
        <v>0.34603751111039999</v>
      </c>
      <c r="O24" s="20">
        <f t="shared" si="25"/>
        <v>1.2982613973084001</v>
      </c>
      <c r="P24" s="20">
        <f t="shared" si="26"/>
        <v>81.933712425799214</v>
      </c>
      <c r="Q24" s="20">
        <f t="shared" si="27"/>
        <v>1.2806644696599999E-2</v>
      </c>
      <c r="R24" s="20">
        <f t="shared" si="28"/>
        <v>2.9008955432483998</v>
      </c>
      <c r="S24" s="20">
        <f t="shared" si="29"/>
        <v>11.2127249446424</v>
      </c>
      <c r="T24" s="20">
        <f t="shared" si="30"/>
        <v>7.9174349179999995E-4</v>
      </c>
      <c r="U24" s="20">
        <f t="shared" si="31"/>
        <v>1.30347163736E-2</v>
      </c>
      <c r="V24" s="20">
        <f t="shared" si="32"/>
        <v>2.0343455946095998</v>
      </c>
      <c r="W24" s="20">
        <f t="shared" si="33"/>
        <v>3.1295596799999999E-2</v>
      </c>
      <c r="X24" s="20">
        <f t="shared" si="34"/>
        <v>1.6926328850999997E-2</v>
      </c>
      <c r="Y24" s="20">
        <f t="shared" si="35"/>
        <v>1.0623200057999999E-3</v>
      </c>
      <c r="Z24" s="41">
        <v>393.35</v>
      </c>
      <c r="AA24" s="20">
        <v>21.653516624040922</v>
      </c>
      <c r="AB24" s="20">
        <v>53.297671994884922</v>
      </c>
      <c r="AC24" s="20">
        <v>8.3976042199488514</v>
      </c>
      <c r="AD24" s="20">
        <f t="shared" si="2"/>
        <v>4.9861312840115267E-2</v>
      </c>
      <c r="AE24">
        <f t="shared" si="3"/>
        <v>3.5638848380077954</v>
      </c>
      <c r="AF24">
        <f t="shared" si="4"/>
        <v>1.0538279939600905E-3</v>
      </c>
      <c r="AG24">
        <f t="shared" si="5"/>
        <v>0.32256066085045215</v>
      </c>
      <c r="AH24">
        <f t="shared" si="6"/>
        <v>0.28677045894226083</v>
      </c>
      <c r="AI24">
        <f t="shared" si="7"/>
        <v>4.6677587729991045E-4</v>
      </c>
      <c r="AJ24">
        <f t="shared" si="8"/>
        <v>0.10151425122802395</v>
      </c>
      <c r="AK24">
        <f t="shared" si="9"/>
        <v>1.1396587696863643</v>
      </c>
      <c r="AL24">
        <f t="shared" si="10"/>
        <v>1.5034604229868807</v>
      </c>
      <c r="AM24">
        <f t="shared" si="11"/>
        <v>0.17484081240784616</v>
      </c>
      <c r="AN24">
        <f t="shared" si="12"/>
        <v>4.276250812899792</v>
      </c>
      <c r="AO24">
        <f t="shared" si="13"/>
        <v>2.8179600050810909</v>
      </c>
      <c r="AP24">
        <f t="shared" si="14"/>
        <v>1.4582908078187011</v>
      </c>
      <c r="AQ24">
        <f t="shared" si="15"/>
        <v>88.970322185018958</v>
      </c>
      <c r="AR24" s="20">
        <f t="shared" si="16"/>
        <v>665.42093380168239</v>
      </c>
      <c r="AS24" s="20">
        <f t="shared" si="17"/>
        <v>4.0035514648894557</v>
      </c>
      <c r="AT24">
        <f t="shared" si="18"/>
        <v>1.6783012353947269</v>
      </c>
      <c r="AU24" s="20">
        <f t="shared" si="19"/>
        <v>2.3252502294947286</v>
      </c>
      <c r="AV24">
        <f t="shared" si="20"/>
        <v>141.86351650147338</v>
      </c>
      <c r="AW24" s="20">
        <f t="shared" si="21"/>
        <v>693.75971595084752</v>
      </c>
      <c r="AX24">
        <f t="shared" si="22"/>
        <v>47.36915730133083</v>
      </c>
      <c r="AY24" s="20">
        <f t="shared" si="23"/>
        <v>605.89748883149412</v>
      </c>
    </row>
    <row r="25" spans="1:51">
      <c r="A25">
        <f t="shared" si="24"/>
        <v>132</v>
      </c>
      <c r="B25" s="20">
        <v>335.49257365599999</v>
      </c>
      <c r="C25" s="20">
        <v>1229.8032208984</v>
      </c>
      <c r="D25" s="20">
        <v>80775.1232750372</v>
      </c>
      <c r="E25" s="20">
        <v>12.075156739800001</v>
      </c>
      <c r="F25" s="20">
        <v>2859.1442929896002</v>
      </c>
      <c r="G25" s="20">
        <v>10690.263552276001</v>
      </c>
      <c r="H25" s="20">
        <v>0.68390303520000006</v>
      </c>
      <c r="I25" s="20">
        <v>7.705339072200001</v>
      </c>
      <c r="J25" s="20">
        <v>1895.2027867080003</v>
      </c>
      <c r="K25" s="20">
        <v>30.029055718200002</v>
      </c>
      <c r="L25" s="20">
        <v>15.643833697800002</v>
      </c>
      <c r="M25" s="20">
        <v>0.85370840940000003</v>
      </c>
      <c r="N25" s="20">
        <f t="shared" si="1"/>
        <v>0.33549257365599999</v>
      </c>
      <c r="O25" s="20">
        <f t="shared" si="25"/>
        <v>1.2298032208984</v>
      </c>
      <c r="P25" s="20">
        <f t="shared" si="26"/>
        <v>80.775123275037203</v>
      </c>
      <c r="Q25" s="20">
        <f t="shared" si="27"/>
        <v>1.2075156739800001E-2</v>
      </c>
      <c r="R25" s="20">
        <f t="shared" si="28"/>
        <v>2.8591442929896003</v>
      </c>
      <c r="S25" s="20">
        <f t="shared" si="29"/>
        <v>10.690263552276001</v>
      </c>
      <c r="T25" s="20">
        <f t="shared" si="30"/>
        <v>6.8390303520000006E-4</v>
      </c>
      <c r="U25" s="20">
        <f t="shared" si="31"/>
        <v>7.7053390722000006E-3</v>
      </c>
      <c r="V25" s="20">
        <f t="shared" si="32"/>
        <v>1.8952027867080004</v>
      </c>
      <c r="W25" s="20">
        <f t="shared" si="33"/>
        <v>3.0029055718200002E-2</v>
      </c>
      <c r="X25" s="20">
        <f t="shared" si="34"/>
        <v>1.5643833697800001E-2</v>
      </c>
      <c r="Y25" s="20">
        <f t="shared" si="35"/>
        <v>8.5370840940000002E-4</v>
      </c>
      <c r="Z25" s="41">
        <v>401.39</v>
      </c>
      <c r="AA25" s="20">
        <v>19.888291499999998</v>
      </c>
      <c r="AB25" s="20">
        <v>46.209633749999995</v>
      </c>
      <c r="AC25" s="20">
        <v>7.9536922499999987</v>
      </c>
      <c r="AD25" s="20">
        <f t="shared" si="2"/>
        <v>4.8341869402881842E-2</v>
      </c>
      <c r="AE25">
        <f t="shared" si="3"/>
        <v>3.5134894856475514</v>
      </c>
      <c r="AF25">
        <f t="shared" si="4"/>
        <v>9.9363560911746554E-4</v>
      </c>
      <c r="AG25">
        <f t="shared" si="5"/>
        <v>0.31791819417971828</v>
      </c>
      <c r="AH25">
        <f t="shared" si="6"/>
        <v>0.27340827499427112</v>
      </c>
      <c r="AI25">
        <f t="shared" si="7"/>
        <v>2.7592977877170994E-4</v>
      </c>
      <c r="AJ25">
        <f t="shared" si="8"/>
        <v>9.4570997340718582E-2</v>
      </c>
      <c r="AK25">
        <f t="shared" si="9"/>
        <v>1.0467521842105263</v>
      </c>
      <c r="AL25">
        <f t="shared" si="10"/>
        <v>1.3035157616361071</v>
      </c>
      <c r="AM25">
        <f t="shared" si="11"/>
        <v>0.16559842286071202</v>
      </c>
      <c r="AN25">
        <f t="shared" si="12"/>
        <v>4.200656517550148</v>
      </c>
      <c r="AO25">
        <f t="shared" si="13"/>
        <v>2.5158663687073455</v>
      </c>
      <c r="AP25">
        <f t="shared" si="14"/>
        <v>1.6847901488428025</v>
      </c>
      <c r="AQ25">
        <f t="shared" si="15"/>
        <v>102.78904698089939</v>
      </c>
      <c r="AR25" s="20">
        <f t="shared" si="16"/>
        <v>676.0354746782765</v>
      </c>
      <c r="AS25" s="20">
        <f t="shared" si="17"/>
        <v>3.9310801927733121</v>
      </c>
      <c r="AT25">
        <f t="shared" si="18"/>
        <v>1.469114184496819</v>
      </c>
      <c r="AU25" s="20">
        <f t="shared" si="19"/>
        <v>2.4619660082764931</v>
      </c>
      <c r="AV25">
        <f t="shared" si="20"/>
        <v>150.20454616494885</v>
      </c>
      <c r="AW25" s="20">
        <f t="shared" si="21"/>
        <v>700.70353806933645</v>
      </c>
      <c r="AX25">
        <f t="shared" si="22"/>
        <v>50.807295915023104</v>
      </c>
      <c r="AY25" s="20">
        <f t="shared" si="23"/>
        <v>624.52607695932238</v>
      </c>
    </row>
    <row r="26" spans="1:51">
      <c r="A26">
        <f t="shared" si="24"/>
        <v>138</v>
      </c>
      <c r="B26" s="20">
        <v>329.4131203888</v>
      </c>
      <c r="C26" s="20">
        <v>1156.4950891157998</v>
      </c>
      <c r="D26" s="20">
        <v>79800.498554445396</v>
      </c>
      <c r="E26" s="20">
        <v>11.7771636724</v>
      </c>
      <c r="F26" s="20">
        <v>3169.5815854625998</v>
      </c>
      <c r="G26" s="20">
        <v>10475.484022425799</v>
      </c>
      <c r="H26" s="20">
        <v>0.63843189339999995</v>
      </c>
      <c r="I26" s="20">
        <v>7.1477460760999998</v>
      </c>
      <c r="J26" s="20">
        <v>1787.6104249045</v>
      </c>
      <c r="K26" s="20">
        <v>29.376579567299995</v>
      </c>
      <c r="L26" s="20">
        <v>14.934198650699997</v>
      </c>
      <c r="M26" s="20">
        <v>0.82663624329999985</v>
      </c>
      <c r="N26" s="20">
        <f t="shared" si="1"/>
        <v>0.3294131203888</v>
      </c>
      <c r="O26" s="20">
        <f t="shared" si="25"/>
        <v>1.1564950891157999</v>
      </c>
      <c r="P26" s="20">
        <f t="shared" si="26"/>
        <v>79.800498554445397</v>
      </c>
      <c r="Q26" s="20">
        <f t="shared" si="27"/>
        <v>1.17771636724E-2</v>
      </c>
      <c r="R26" s="20">
        <f t="shared" si="28"/>
        <v>3.1695815854625997</v>
      </c>
      <c r="S26" s="20">
        <f t="shared" si="29"/>
        <v>10.475484022425798</v>
      </c>
      <c r="T26" s="20">
        <f t="shared" si="30"/>
        <v>6.3843189339999999E-4</v>
      </c>
      <c r="U26" s="20">
        <f t="shared" si="31"/>
        <v>7.1477460760999995E-3</v>
      </c>
      <c r="V26" s="20">
        <f t="shared" si="32"/>
        <v>1.7876104249045</v>
      </c>
      <c r="W26" s="20">
        <f t="shared" si="33"/>
        <v>2.9376579567299995E-2</v>
      </c>
      <c r="X26" s="20">
        <f t="shared" si="34"/>
        <v>1.4934198650699997E-2</v>
      </c>
      <c r="Y26" s="20">
        <f t="shared" si="35"/>
        <v>8.2663624329999989E-4</v>
      </c>
      <c r="Z26" s="41">
        <v>401.78</v>
      </c>
      <c r="AA26" s="20">
        <v>21.278303778337534</v>
      </c>
      <c r="AB26" s="20">
        <v>42.699440302267</v>
      </c>
      <c r="AC26" s="20">
        <v>8.2893329974811092</v>
      </c>
      <c r="AD26" s="20">
        <f t="shared" si="2"/>
        <v>4.7465867491181556E-2</v>
      </c>
      <c r="AE26">
        <f t="shared" si="3"/>
        <v>3.471096065874093</v>
      </c>
      <c r="AF26">
        <f t="shared" si="4"/>
        <v>9.6911447623122815E-4</v>
      </c>
      <c r="AG26">
        <f t="shared" si="5"/>
        <v>0.35243679601140837</v>
      </c>
      <c r="AH26">
        <f t="shared" si="6"/>
        <v>0.26791519238940659</v>
      </c>
      <c r="AI26">
        <f t="shared" si="7"/>
        <v>2.5596225876812887E-4</v>
      </c>
      <c r="AJ26">
        <f t="shared" si="8"/>
        <v>8.9202117011202592E-2</v>
      </c>
      <c r="AK26">
        <f t="shared" si="9"/>
        <v>1.1199107251756597</v>
      </c>
      <c r="AL26">
        <f t="shared" si="10"/>
        <v>1.2044976107832721</v>
      </c>
      <c r="AM26">
        <f t="shared" si="11"/>
        <v>0.17258657084074763</v>
      </c>
      <c r="AN26">
        <f t="shared" si="12"/>
        <v>4.1818752480211101</v>
      </c>
      <c r="AO26">
        <f t="shared" si="13"/>
        <v>2.4969949067996793</v>
      </c>
      <c r="AP26">
        <f t="shared" si="14"/>
        <v>1.6848803412214308</v>
      </c>
      <c r="AQ26">
        <f t="shared" si="15"/>
        <v>102.79454961791949</v>
      </c>
      <c r="AR26" s="20">
        <f t="shared" si="16"/>
        <v>673.57963440249659</v>
      </c>
      <c r="AS26" s="20">
        <f t="shared" si="17"/>
        <v>3.8769043195008832</v>
      </c>
      <c r="AT26">
        <f t="shared" si="18"/>
        <v>1.3770841816240198</v>
      </c>
      <c r="AU26" s="20">
        <f t="shared" si="19"/>
        <v>2.4998201378768634</v>
      </c>
      <c r="AV26">
        <f t="shared" si="20"/>
        <v>152.51402661186742</v>
      </c>
      <c r="AW26" s="20">
        <f t="shared" si="21"/>
        <v>698.85122603264426</v>
      </c>
      <c r="AX26">
        <f t="shared" si="22"/>
        <v>52.109098482537973</v>
      </c>
      <c r="AY26" s="20">
        <f t="shared" si="23"/>
        <v>628.46038565846993</v>
      </c>
    </row>
    <row r="27" spans="1:51">
      <c r="A27">
        <f t="shared" si="24"/>
        <v>144</v>
      </c>
      <c r="B27" s="20">
        <v>315.95775632799996</v>
      </c>
      <c r="C27" s="20">
        <v>1092.2901334759999</v>
      </c>
      <c r="D27" s="20">
        <v>76545.344245108005</v>
      </c>
      <c r="E27" s="20">
        <v>12.201728703700001</v>
      </c>
      <c r="F27" s="20">
        <v>3208.0664559525003</v>
      </c>
      <c r="G27" s="20">
        <v>10329.108999938</v>
      </c>
      <c r="H27" s="20">
        <v>0.58711681680000005</v>
      </c>
      <c r="I27" s="20">
        <v>4.4962711870000005</v>
      </c>
      <c r="J27" s="20">
        <v>1734.8319652547</v>
      </c>
      <c r="K27" s="20">
        <v>28.878495437599998</v>
      </c>
      <c r="L27" s="20">
        <v>14.479811060800001</v>
      </c>
      <c r="M27" s="20">
        <v>0.77826530620000001</v>
      </c>
      <c r="N27" s="20">
        <f t="shared" si="1"/>
        <v>0.31595775632799994</v>
      </c>
      <c r="O27" s="20">
        <f t="shared" si="25"/>
        <v>1.092290133476</v>
      </c>
      <c r="P27" s="20">
        <f t="shared" si="26"/>
        <v>76.545344245107998</v>
      </c>
      <c r="Q27" s="20">
        <f t="shared" si="27"/>
        <v>1.2201728703700001E-2</v>
      </c>
      <c r="R27" s="20">
        <f t="shared" si="28"/>
        <v>3.2080664559525003</v>
      </c>
      <c r="S27" s="20">
        <f t="shared" si="29"/>
        <v>10.329108999938001</v>
      </c>
      <c r="T27" s="20">
        <f t="shared" si="30"/>
        <v>5.8711681680000008E-4</v>
      </c>
      <c r="U27" s="20">
        <f t="shared" si="31"/>
        <v>4.4962711870000002E-3</v>
      </c>
      <c r="V27" s="20">
        <f t="shared" si="32"/>
        <v>1.7348319652547</v>
      </c>
      <c r="W27" s="20">
        <f t="shared" si="33"/>
        <v>2.8878495437599998E-2</v>
      </c>
      <c r="X27" s="20">
        <f t="shared" si="34"/>
        <v>1.4479811060800001E-2</v>
      </c>
      <c r="Y27" s="20">
        <f t="shared" si="35"/>
        <v>7.7826530620000002E-4</v>
      </c>
      <c r="Z27" s="41">
        <v>397.04</v>
      </c>
      <c r="AA27" s="20">
        <v>21.693633333333331</v>
      </c>
      <c r="AB27" s="20">
        <v>39.856786111111113</v>
      </c>
      <c r="AC27" s="20">
        <v>8.1909166666666664</v>
      </c>
      <c r="AD27" s="20">
        <f t="shared" si="2"/>
        <v>4.5527054225936586E-2</v>
      </c>
      <c r="AE27">
        <f t="shared" si="3"/>
        <v>3.329506056768508</v>
      </c>
      <c r="AF27">
        <f t="shared" si="4"/>
        <v>1.0040509116395805E-3</v>
      </c>
      <c r="AG27">
        <f t="shared" si="5"/>
        <v>0.35671606255958116</v>
      </c>
      <c r="AH27">
        <f t="shared" si="6"/>
        <v>0.26417158567616367</v>
      </c>
      <c r="AI27">
        <f t="shared" si="7"/>
        <v>1.6101239702775291E-4</v>
      </c>
      <c r="AJ27">
        <f t="shared" si="8"/>
        <v>8.6568461340054886E-2</v>
      </c>
      <c r="AK27">
        <f t="shared" si="9"/>
        <v>1.1417701754385963</v>
      </c>
      <c r="AL27">
        <f t="shared" si="10"/>
        <v>1.1243099044036984</v>
      </c>
      <c r="AM27">
        <f t="shared" si="11"/>
        <v>0.17053751127767366</v>
      </c>
      <c r="AN27">
        <f t="shared" si="12"/>
        <v>4.0381272296529751</v>
      </c>
      <c r="AO27">
        <f t="shared" si="13"/>
        <v>2.4366175911199681</v>
      </c>
      <c r="AP27">
        <f t="shared" si="14"/>
        <v>1.601509638533007</v>
      </c>
      <c r="AQ27">
        <f t="shared" si="15"/>
        <v>97.708103046898756</v>
      </c>
      <c r="AR27" s="20">
        <f t="shared" si="16"/>
        <v>657.73173671395773</v>
      </c>
      <c r="AS27" s="20">
        <f t="shared" si="17"/>
        <v>3.7269382213193305</v>
      </c>
      <c r="AT27">
        <f t="shared" si="18"/>
        <v>1.2948474156813721</v>
      </c>
      <c r="AU27" s="20">
        <f t="shared" si="19"/>
        <v>2.4320908056379587</v>
      </c>
      <c r="AV27">
        <f t="shared" si="20"/>
        <v>148.38186005197184</v>
      </c>
      <c r="AW27" s="20">
        <f t="shared" si="21"/>
        <v>683.50379392974514</v>
      </c>
      <c r="AX27">
        <f t="shared" si="22"/>
        <v>50.697459542866966</v>
      </c>
      <c r="AY27" s="20">
        <f t="shared" si="23"/>
        <v>617.79912311639282</v>
      </c>
    </row>
    <row r="28" spans="1:51">
      <c r="A28">
        <f t="shared" si="24"/>
        <v>150</v>
      </c>
      <c r="B28" s="20">
        <v>300.57751369800002</v>
      </c>
      <c r="C28" s="20">
        <v>1005.6064563468001</v>
      </c>
      <c r="D28" s="20">
        <v>72758.413120816505</v>
      </c>
      <c r="E28" s="20">
        <v>11.729286102600001</v>
      </c>
      <c r="F28" s="20">
        <v>3216.0030759537999</v>
      </c>
      <c r="G28" s="20">
        <v>9872.1780592578016</v>
      </c>
      <c r="H28" s="20">
        <v>0.56412148760000003</v>
      </c>
      <c r="I28" s="20">
        <v>7.1649623122000001</v>
      </c>
      <c r="J28" s="20">
        <v>1638.5577730456002</v>
      </c>
      <c r="K28" s="20">
        <v>27.875783821600002</v>
      </c>
      <c r="L28" s="20">
        <v>13.561044970000001</v>
      </c>
      <c r="M28" s="20">
        <v>0.74537667380000006</v>
      </c>
      <c r="N28" s="20">
        <f t="shared" si="1"/>
        <v>0.30057751369800001</v>
      </c>
      <c r="O28" s="20">
        <f t="shared" si="25"/>
        <v>1.0056064563468001</v>
      </c>
      <c r="P28" s="20">
        <f t="shared" si="26"/>
        <v>72.758413120816499</v>
      </c>
      <c r="Q28" s="20">
        <f t="shared" si="27"/>
        <v>1.1729286102600002E-2</v>
      </c>
      <c r="R28" s="20">
        <f t="shared" si="28"/>
        <v>3.2160030759537999</v>
      </c>
      <c r="S28" s="20">
        <f t="shared" si="29"/>
        <v>9.8721780592578021</v>
      </c>
      <c r="T28" s="20">
        <f t="shared" si="30"/>
        <v>5.6412148759999998E-4</v>
      </c>
      <c r="U28" s="20">
        <f t="shared" si="31"/>
        <v>7.1649623121999998E-3</v>
      </c>
      <c r="V28" s="20">
        <f t="shared" si="32"/>
        <v>1.6385577730456002</v>
      </c>
      <c r="W28" s="20">
        <f t="shared" si="33"/>
        <v>2.7875783821600001E-2</v>
      </c>
      <c r="X28" s="20">
        <f t="shared" si="34"/>
        <v>1.3561044970000002E-2</v>
      </c>
      <c r="Y28" s="20">
        <f t="shared" si="35"/>
        <v>7.4537667380000002E-4</v>
      </c>
      <c r="Z28" s="41">
        <v>390.82</v>
      </c>
      <c r="AA28" s="20">
        <v>20.885848346055976</v>
      </c>
      <c r="AB28" s="20">
        <v>35.447234096692114</v>
      </c>
      <c r="AC28" s="20">
        <v>7.5767748091603044</v>
      </c>
      <c r="AD28" s="20">
        <f t="shared" si="2"/>
        <v>4.331088093631124E-2</v>
      </c>
      <c r="AE28">
        <f t="shared" si="3"/>
        <v>3.1647852597136366</v>
      </c>
      <c r="AF28">
        <f t="shared" si="4"/>
        <v>9.6517474615099793E-4</v>
      </c>
      <c r="AG28">
        <f t="shared" si="5"/>
        <v>0.35759856293037062</v>
      </c>
      <c r="AH28">
        <f t="shared" si="6"/>
        <v>0.25248537235953455</v>
      </c>
      <c r="AI28">
        <f t="shared" si="7"/>
        <v>2.565787757278424E-4</v>
      </c>
      <c r="AJ28">
        <f t="shared" si="8"/>
        <v>8.1764359932415182E-2</v>
      </c>
      <c r="AK28">
        <f t="shared" si="9"/>
        <v>1.0992551761082092</v>
      </c>
      <c r="AL28">
        <f t="shared" si="10"/>
        <v>0.99992197733969279</v>
      </c>
      <c r="AM28">
        <f t="shared" si="11"/>
        <v>0.15775088089028325</v>
      </c>
      <c r="AN28">
        <f t="shared" si="12"/>
        <v>3.857855308457836</v>
      </c>
      <c r="AO28">
        <f t="shared" si="13"/>
        <v>2.2569280343381855</v>
      </c>
      <c r="AP28">
        <f t="shared" si="14"/>
        <v>1.6009272741196505</v>
      </c>
      <c r="AQ28">
        <f t="shared" si="15"/>
        <v>97.672572994039882</v>
      </c>
      <c r="AR28" s="20">
        <f t="shared" si="16"/>
        <v>641.21266049348151</v>
      </c>
      <c r="AS28" s="20">
        <f t="shared" si="17"/>
        <v>3.5435676264637768</v>
      </c>
      <c r="AT28">
        <f t="shared" si="18"/>
        <v>1.157672858229976</v>
      </c>
      <c r="AU28" s="20">
        <f t="shared" si="19"/>
        <v>2.3858947682338005</v>
      </c>
      <c r="AV28">
        <f t="shared" si="20"/>
        <v>145.56343980994416</v>
      </c>
      <c r="AW28" s="20">
        <f t="shared" si="21"/>
        <v>665.00167588737611</v>
      </c>
      <c r="AX28">
        <f t="shared" si="22"/>
        <v>49.770206861776963</v>
      </c>
      <c r="AY28" s="20">
        <f t="shared" si="23"/>
        <v>606.56623553164445</v>
      </c>
    </row>
    <row r="29" spans="1:51">
      <c r="A29">
        <f t="shared" si="24"/>
        <v>156</v>
      </c>
      <c r="B29" s="20">
        <v>303.51162855480004</v>
      </c>
      <c r="C29" s="20">
        <v>976.72772173800001</v>
      </c>
      <c r="D29" s="20">
        <v>72498.5103319552</v>
      </c>
      <c r="E29" s="20">
        <v>11.578594674000001</v>
      </c>
      <c r="F29" s="20">
        <v>3320.7246565255004</v>
      </c>
      <c r="G29" s="20">
        <v>9877.7261280099992</v>
      </c>
      <c r="H29" s="20">
        <v>0.55518330900000001</v>
      </c>
      <c r="I29" s="20">
        <v>8.2166179675000013</v>
      </c>
      <c r="J29" s="20">
        <v>1604.7650301250001</v>
      </c>
      <c r="K29" s="20">
        <v>27.971603195500002</v>
      </c>
      <c r="L29" s="20">
        <v>13.54431261</v>
      </c>
      <c r="M29" s="20">
        <v>0.69204151999999997</v>
      </c>
      <c r="N29" s="20">
        <f t="shared" si="1"/>
        <v>0.30351162855480002</v>
      </c>
      <c r="O29" s="20">
        <f t="shared" si="25"/>
        <v>0.97672772173800004</v>
      </c>
      <c r="P29" s="20">
        <f t="shared" si="26"/>
        <v>72.498510331955202</v>
      </c>
      <c r="Q29" s="20">
        <f t="shared" si="27"/>
        <v>1.1578594674000001E-2</v>
      </c>
      <c r="R29" s="20">
        <f t="shared" si="28"/>
        <v>3.3207246565255004</v>
      </c>
      <c r="S29" s="20">
        <f t="shared" si="29"/>
        <v>9.8777261280099999</v>
      </c>
      <c r="T29" s="20">
        <f t="shared" si="30"/>
        <v>5.5518330900000007E-4</v>
      </c>
      <c r="U29" s="20">
        <f t="shared" si="31"/>
        <v>8.216617967500001E-3</v>
      </c>
      <c r="V29" s="20">
        <f t="shared" si="32"/>
        <v>1.604765030125</v>
      </c>
      <c r="W29" s="20">
        <f t="shared" si="33"/>
        <v>2.7971603195500003E-2</v>
      </c>
      <c r="X29" s="20">
        <f t="shared" si="34"/>
        <v>1.3544312610000001E-2</v>
      </c>
      <c r="Y29" s="20">
        <f t="shared" si="35"/>
        <v>6.9204151999999999E-4</v>
      </c>
      <c r="Z29" s="41">
        <v>400.06</v>
      </c>
      <c r="AA29" s="20">
        <v>21.439438101265822</v>
      </c>
      <c r="AB29" s="20">
        <v>33.773003924050634</v>
      </c>
      <c r="AC29" s="20">
        <v>8.3505755696202524</v>
      </c>
      <c r="AD29" s="20">
        <f t="shared" si="2"/>
        <v>4.3733664056887611E-2</v>
      </c>
      <c r="AE29">
        <f t="shared" si="3"/>
        <v>3.1534802232255417</v>
      </c>
      <c r="AF29">
        <f t="shared" si="4"/>
        <v>9.5277471088253457E-4</v>
      </c>
      <c r="AG29">
        <f t="shared" si="5"/>
        <v>0.36924291955435512</v>
      </c>
      <c r="AH29">
        <f t="shared" si="6"/>
        <v>0.25262726670102303</v>
      </c>
      <c r="AI29">
        <f t="shared" si="7"/>
        <v>2.9423878128916742E-4</v>
      </c>
      <c r="AJ29">
        <f t="shared" si="8"/>
        <v>8.0078095315618769E-2</v>
      </c>
      <c r="AK29">
        <f t="shared" si="9"/>
        <v>1.1283914790139906</v>
      </c>
      <c r="AL29">
        <f t="shared" si="10"/>
        <v>0.95269404581242967</v>
      </c>
      <c r="AM29">
        <f t="shared" si="11"/>
        <v>0.17386166082907042</v>
      </c>
      <c r="AN29">
        <f t="shared" si="12"/>
        <v>3.8566755182887102</v>
      </c>
      <c r="AO29">
        <f t="shared" si="13"/>
        <v>2.254947185655491</v>
      </c>
      <c r="AP29">
        <f t="shared" si="14"/>
        <v>1.6017283326332192</v>
      </c>
      <c r="AQ29">
        <f t="shared" si="15"/>
        <v>97.721445573952707</v>
      </c>
      <c r="AR29" s="20">
        <f t="shared" si="16"/>
        <v>649.94622387843935</v>
      </c>
      <c r="AS29" s="20">
        <f t="shared" si="17"/>
        <v>3.5311662627912428</v>
      </c>
      <c r="AT29">
        <f t="shared" si="18"/>
        <v>1.1265557066415002</v>
      </c>
      <c r="AU29" s="20">
        <f t="shared" si="19"/>
        <v>2.4046105561497426</v>
      </c>
      <c r="AV29">
        <f t="shared" si="20"/>
        <v>146.70529003069578</v>
      </c>
      <c r="AW29" s="20">
        <f t="shared" si="21"/>
        <v>674.16990557739109</v>
      </c>
      <c r="AX29">
        <f t="shared" si="22"/>
        <v>50.596074218727445</v>
      </c>
      <c r="AY29" s="20">
        <f t="shared" si="23"/>
        <v>618.49446554011286</v>
      </c>
    </row>
    <row r="30" spans="1:51">
      <c r="A30">
        <f t="shared" si="24"/>
        <v>162</v>
      </c>
      <c r="B30" s="20">
        <v>295.14469435159998</v>
      </c>
      <c r="C30" s="20">
        <v>920.48577369999998</v>
      </c>
      <c r="D30" s="20">
        <v>71396.244046549196</v>
      </c>
      <c r="E30" s="20">
        <v>12.051318830000001</v>
      </c>
      <c r="F30" s="20">
        <v>3285.1495005762004</v>
      </c>
      <c r="G30" s="20">
        <v>9459.2597551313011</v>
      </c>
      <c r="H30" s="20">
        <v>0.50336102729999999</v>
      </c>
      <c r="I30" s="20">
        <v>7.1545722775999998</v>
      </c>
      <c r="J30" s="20">
        <v>1534.4018069930003</v>
      </c>
      <c r="K30" s="20">
        <v>26.672175141100002</v>
      </c>
      <c r="L30" s="20">
        <v>12.677546721000002</v>
      </c>
      <c r="M30" s="20">
        <v>0.64713553950000002</v>
      </c>
      <c r="N30" s="20">
        <f t="shared" si="1"/>
        <v>0.29514469435159996</v>
      </c>
      <c r="O30" s="20">
        <f t="shared" si="25"/>
        <v>0.92048577369999995</v>
      </c>
      <c r="P30" s="20">
        <f t="shared" si="26"/>
        <v>71.396244046549199</v>
      </c>
      <c r="Q30" s="20">
        <f t="shared" si="27"/>
        <v>1.2051318830000001E-2</v>
      </c>
      <c r="R30" s="20">
        <f t="shared" si="28"/>
        <v>3.2851495005762001</v>
      </c>
      <c r="S30" s="20">
        <f t="shared" si="29"/>
        <v>9.4592597551313009</v>
      </c>
      <c r="T30" s="20">
        <f t="shared" si="30"/>
        <v>5.0336102729999996E-4</v>
      </c>
      <c r="U30" s="20">
        <f t="shared" si="31"/>
        <v>7.1545722775999999E-3</v>
      </c>
      <c r="V30" s="20">
        <f t="shared" si="32"/>
        <v>1.5344018069930003</v>
      </c>
      <c r="W30" s="20">
        <f t="shared" si="33"/>
        <v>2.6672175141100003E-2</v>
      </c>
      <c r="X30" s="20">
        <f t="shared" si="34"/>
        <v>1.2677546721000002E-2</v>
      </c>
      <c r="Y30" s="20">
        <f t="shared" si="35"/>
        <v>6.4713553949999998E-4</v>
      </c>
      <c r="Z30" s="41">
        <v>410.3</v>
      </c>
      <c r="AA30" s="20">
        <v>20.901842658227846</v>
      </c>
      <c r="AB30" s="20">
        <v>30.01921493670886</v>
      </c>
      <c r="AC30" s="20">
        <v>7.9848813924050628</v>
      </c>
      <c r="AD30" s="20">
        <f t="shared" si="2"/>
        <v>4.2528053941152728E-2</v>
      </c>
      <c r="AE30">
        <f t="shared" si="3"/>
        <v>3.1055347562657332</v>
      </c>
      <c r="AF30">
        <f t="shared" si="4"/>
        <v>9.916740448467395E-4</v>
      </c>
      <c r="AG30">
        <f t="shared" si="5"/>
        <v>0.3652871942820089</v>
      </c>
      <c r="AH30">
        <f t="shared" si="6"/>
        <v>0.24192480192151664</v>
      </c>
      <c r="AI30">
        <f t="shared" si="7"/>
        <v>2.5620670644941809E-4</v>
      </c>
      <c r="AJ30">
        <f t="shared" si="8"/>
        <v>7.6566956436776468E-2</v>
      </c>
      <c r="AK30">
        <f t="shared" si="9"/>
        <v>1.1000969820119919</v>
      </c>
      <c r="AL30">
        <f t="shared" si="10"/>
        <v>0.84680437057006652</v>
      </c>
      <c r="AM30">
        <f t="shared" si="11"/>
        <v>0.16624779080585181</v>
      </c>
      <c r="AN30">
        <f t="shared" si="12"/>
        <v>3.7905615896573317</v>
      </c>
      <c r="AO30">
        <f t="shared" si="13"/>
        <v>2.1131491433879104</v>
      </c>
      <c r="AP30">
        <f t="shared" si="14"/>
        <v>1.6774124462694213</v>
      </c>
      <c r="AQ30">
        <f t="shared" si="15"/>
        <v>102.33893334689739</v>
      </c>
      <c r="AR30" s="20">
        <f t="shared" si="16"/>
        <v>658.45476380264813</v>
      </c>
      <c r="AS30" s="20">
        <f t="shared" si="17"/>
        <v>3.4678024493164754</v>
      </c>
      <c r="AT30">
        <f t="shared" si="18"/>
        <v>1.0130521613759182</v>
      </c>
      <c r="AU30" s="20">
        <f t="shared" si="19"/>
        <v>2.4547502879405574</v>
      </c>
      <c r="AV30">
        <f t="shared" si="20"/>
        <v>149.76431506725339</v>
      </c>
      <c r="AW30" s="20">
        <f t="shared" si="21"/>
        <v>681.69315336420004</v>
      </c>
      <c r="AX30">
        <f t="shared" si="22"/>
        <v>51.928211567143364</v>
      </c>
      <c r="AY30" s="20">
        <f t="shared" si="23"/>
        <v>632.20590594808527</v>
      </c>
    </row>
    <row r="31" spans="1:51">
      <c r="A31">
        <f t="shared" si="24"/>
        <v>168</v>
      </c>
      <c r="B31" s="20">
        <v>297.09009004000001</v>
      </c>
      <c r="C31" s="20">
        <v>895.1805757840001</v>
      </c>
      <c r="D31" s="20">
        <v>70806.635483535007</v>
      </c>
      <c r="E31" s="20">
        <v>11.721736884499999</v>
      </c>
      <c r="F31" s="20">
        <v>3333.5792773905</v>
      </c>
      <c r="G31" s="20">
        <v>9326.394059663</v>
      </c>
      <c r="H31" s="20">
        <v>0.4813346745</v>
      </c>
      <c r="I31" s="20">
        <v>7.3275089349999991</v>
      </c>
      <c r="J31" s="20">
        <v>1493.7644386884999</v>
      </c>
      <c r="K31" s="20">
        <v>26.360762821000002</v>
      </c>
      <c r="L31" s="20">
        <v>12.570010102000001</v>
      </c>
      <c r="M31" s="20">
        <v>0.6029134115</v>
      </c>
      <c r="N31" s="20">
        <f t="shared" si="1"/>
        <v>0.29709009004000003</v>
      </c>
      <c r="O31" s="20">
        <f t="shared" si="25"/>
        <v>0.89518057578400012</v>
      </c>
      <c r="P31" s="20">
        <f t="shared" si="26"/>
        <v>70.806635483535004</v>
      </c>
      <c r="Q31" s="20">
        <f t="shared" si="27"/>
        <v>1.1721736884499999E-2</v>
      </c>
      <c r="R31" s="20">
        <f t="shared" si="28"/>
        <v>3.3335792773905002</v>
      </c>
      <c r="S31" s="20">
        <f t="shared" si="29"/>
        <v>9.3263940596630004</v>
      </c>
      <c r="T31" s="20">
        <f t="shared" si="30"/>
        <v>4.813346745E-4</v>
      </c>
      <c r="U31" s="20">
        <f t="shared" si="31"/>
        <v>7.3275089349999992E-3</v>
      </c>
      <c r="V31" s="20">
        <f t="shared" si="32"/>
        <v>1.4937644386884998</v>
      </c>
      <c r="W31" s="20">
        <f t="shared" si="33"/>
        <v>2.6360762821E-2</v>
      </c>
      <c r="X31" s="20">
        <f t="shared" si="34"/>
        <v>1.2570010102000002E-2</v>
      </c>
      <c r="Y31" s="20">
        <f t="shared" si="35"/>
        <v>6.0291341150000004E-4</v>
      </c>
      <c r="Z31" s="41">
        <v>416.95</v>
      </c>
      <c r="AA31" s="20">
        <v>21.510211153846157</v>
      </c>
      <c r="AB31" s="20">
        <v>28.345929230769233</v>
      </c>
      <c r="AC31" s="20">
        <v>7.9370388461538468</v>
      </c>
      <c r="AD31" s="20">
        <f t="shared" si="2"/>
        <v>4.2808370322766576E-2</v>
      </c>
      <c r="AE31">
        <f t="shared" si="3"/>
        <v>3.0798884507844719</v>
      </c>
      <c r="AF31">
        <f t="shared" si="4"/>
        <v>9.6455353914832336E-4</v>
      </c>
      <c r="AG31">
        <f t="shared" si="5"/>
        <v>0.37067226953934396</v>
      </c>
      <c r="AH31">
        <f t="shared" si="6"/>
        <v>0.23852670229317136</v>
      </c>
      <c r="AI31">
        <f t="shared" si="7"/>
        <v>2.6239960376007158E-4</v>
      </c>
      <c r="AJ31">
        <f t="shared" si="8"/>
        <v>7.453914364713074E-2</v>
      </c>
      <c r="AK31">
        <f t="shared" si="9"/>
        <v>1.1321163765182187</v>
      </c>
      <c r="AL31">
        <f t="shared" si="10"/>
        <v>0.79960308126288382</v>
      </c>
      <c r="AM31">
        <f t="shared" si="11"/>
        <v>0.16525169365300535</v>
      </c>
      <c r="AN31">
        <f t="shared" si="12"/>
        <v>3.7648535194070267</v>
      </c>
      <c r="AO31">
        <f t="shared" si="13"/>
        <v>2.0969711514341078</v>
      </c>
      <c r="AP31">
        <f t="shared" si="14"/>
        <v>1.6678823679729189</v>
      </c>
      <c r="AQ31">
        <f t="shared" si="15"/>
        <v>101.75750327002778</v>
      </c>
      <c r="AR31" s="20">
        <f t="shared" si="16"/>
        <v>662.67237567171753</v>
      </c>
      <c r="AS31" s="20">
        <f t="shared" si="17"/>
        <v>3.4369896201904493</v>
      </c>
      <c r="AT31">
        <f t="shared" si="18"/>
        <v>0.96485477491588911</v>
      </c>
      <c r="AU31" s="20">
        <f t="shared" si="19"/>
        <v>2.4721348452745602</v>
      </c>
      <c r="AV31">
        <f t="shared" si="20"/>
        <v>150.82494691020091</v>
      </c>
      <c r="AW31" s="20">
        <f t="shared" si="21"/>
        <v>686.89602888065406</v>
      </c>
      <c r="AX31">
        <f t="shared" si="22"/>
        <v>52.423760645301307</v>
      </c>
      <c r="AY31" s="20">
        <f t="shared" si="23"/>
        <v>640.16722481165095</v>
      </c>
    </row>
    <row r="32" spans="1:51">
      <c r="A32">
        <f t="shared" si="24"/>
        <v>174</v>
      </c>
      <c r="B32" s="20">
        <v>272.19450923999995</v>
      </c>
      <c r="C32" s="20">
        <v>785.01925468800005</v>
      </c>
      <c r="D32" s="20">
        <v>65740.893648753598</v>
      </c>
      <c r="E32" s="20">
        <v>11.806865021</v>
      </c>
      <c r="F32" s="20">
        <v>3347.637280036</v>
      </c>
      <c r="G32" s="20">
        <v>9062.6389212310005</v>
      </c>
      <c r="H32" s="20">
        <v>0.44394147</v>
      </c>
      <c r="I32" s="20">
        <v>6.6521612080000008</v>
      </c>
      <c r="J32" s="20">
        <v>1439.378608213</v>
      </c>
      <c r="K32" s="20">
        <v>25.500418692000004</v>
      </c>
      <c r="L32" s="20">
        <v>12.001843714</v>
      </c>
      <c r="M32" s="20">
        <v>0.57249169600000005</v>
      </c>
      <c r="N32" s="20">
        <f t="shared" si="1"/>
        <v>0.27219450923999994</v>
      </c>
      <c r="O32" s="20">
        <f t="shared" si="25"/>
        <v>0.78501925468800005</v>
      </c>
      <c r="P32" s="20">
        <f t="shared" si="26"/>
        <v>65.740893648753598</v>
      </c>
      <c r="Q32" s="20">
        <f t="shared" si="27"/>
        <v>1.1806865021E-2</v>
      </c>
      <c r="R32" s="20">
        <f t="shared" si="28"/>
        <v>3.3476372800359999</v>
      </c>
      <c r="S32" s="20">
        <f t="shared" si="29"/>
        <v>9.0626389212310006</v>
      </c>
      <c r="T32" s="20">
        <f t="shared" si="30"/>
        <v>4.4394147000000002E-4</v>
      </c>
      <c r="U32" s="20">
        <f t="shared" si="31"/>
        <v>6.6521612080000011E-3</v>
      </c>
      <c r="V32" s="20">
        <f t="shared" si="32"/>
        <v>1.439378608213</v>
      </c>
      <c r="W32" s="20">
        <f t="shared" si="33"/>
        <v>2.5500418692000003E-2</v>
      </c>
      <c r="X32" s="20">
        <f t="shared" si="34"/>
        <v>1.2001843714E-2</v>
      </c>
      <c r="Y32" s="20">
        <f t="shared" si="35"/>
        <v>5.724916960000001E-4</v>
      </c>
      <c r="Z32" s="41">
        <v>390.28</v>
      </c>
      <c r="AA32" s="20">
        <v>20.805387055837564</v>
      </c>
      <c r="AB32" s="20">
        <v>25.530055837563452</v>
      </c>
      <c r="AC32" s="20">
        <v>7.6781408629441623</v>
      </c>
      <c r="AD32" s="20">
        <f t="shared" si="2"/>
        <v>3.9221110841498548E-2</v>
      </c>
      <c r="AE32">
        <f t="shared" si="3"/>
        <v>2.8595430034255589</v>
      </c>
      <c r="AF32">
        <f t="shared" si="4"/>
        <v>9.7155852878008642E-4</v>
      </c>
      <c r="AG32">
        <f t="shared" si="5"/>
        <v>0.37223542772824308</v>
      </c>
      <c r="AH32">
        <f t="shared" si="6"/>
        <v>0.23178104657879797</v>
      </c>
      <c r="AI32">
        <f t="shared" si="7"/>
        <v>2.3821526259623995E-4</v>
      </c>
      <c r="AJ32">
        <f t="shared" si="8"/>
        <v>7.1825279850948109E-2</v>
      </c>
      <c r="AK32">
        <f t="shared" si="9"/>
        <v>1.0950203713598718</v>
      </c>
      <c r="AL32">
        <f t="shared" si="10"/>
        <v>0.72017082757583784</v>
      </c>
      <c r="AM32">
        <f t="shared" si="11"/>
        <v>0.15986135463135878</v>
      </c>
      <c r="AN32">
        <f t="shared" si="12"/>
        <v>3.5365945313749241</v>
      </c>
      <c r="AO32">
        <f t="shared" si="13"/>
        <v>1.9750525535670684</v>
      </c>
      <c r="AP32">
        <f t="shared" si="14"/>
        <v>1.5615419778078556</v>
      </c>
      <c r="AQ32">
        <f t="shared" si="15"/>
        <v>95.269676066057272</v>
      </c>
      <c r="AR32" s="20">
        <f t="shared" si="16"/>
        <v>620.22948107079299</v>
      </c>
      <c r="AS32" s="20">
        <f t="shared" si="17"/>
        <v>3.2035802144881798</v>
      </c>
      <c r="AT32">
        <f t="shared" si="18"/>
        <v>0.88003218220719659</v>
      </c>
      <c r="AU32" s="20">
        <f t="shared" si="19"/>
        <v>2.3235480322809829</v>
      </c>
      <c r="AV32">
        <f t="shared" si="20"/>
        <v>141.75966544946277</v>
      </c>
      <c r="AW32" s="20">
        <f t="shared" si="21"/>
        <v>642.56644611832496</v>
      </c>
      <c r="AX32">
        <f t="shared" si="22"/>
        <v>49.184166322785089</v>
      </c>
      <c r="AY32" s="20">
        <f t="shared" si="23"/>
        <v>600.47966295479307</v>
      </c>
    </row>
    <row r="33" spans="1:51">
      <c r="A33">
        <f t="shared" si="24"/>
        <v>180</v>
      </c>
      <c r="B33" s="20">
        <v>269.34341867059999</v>
      </c>
      <c r="C33" s="20">
        <v>819.68531330379994</v>
      </c>
      <c r="D33" s="20">
        <v>58403.524459820794</v>
      </c>
      <c r="E33" s="20">
        <v>11.876562551000001</v>
      </c>
      <c r="F33" s="20">
        <v>3418.0281693859997</v>
      </c>
      <c r="G33" s="20">
        <v>8986.1418111604999</v>
      </c>
      <c r="H33" s="20">
        <v>0.44177650500000004</v>
      </c>
      <c r="I33" s="20">
        <v>7.0878252440000002</v>
      </c>
      <c r="J33" s="20">
        <v>1446.9916142880002</v>
      </c>
      <c r="K33" s="20">
        <v>25.252140037499998</v>
      </c>
      <c r="L33" s="20">
        <v>11.652274094500001</v>
      </c>
      <c r="M33" s="20">
        <v>0.57715962750000005</v>
      </c>
      <c r="N33" s="20">
        <f t="shared" si="1"/>
        <v>0.26934341867059997</v>
      </c>
      <c r="O33" s="20">
        <f t="shared" si="25"/>
        <v>0.8196853133037999</v>
      </c>
      <c r="P33" s="20">
        <f t="shared" si="26"/>
        <v>58.403524459820794</v>
      </c>
      <c r="Q33" s="20">
        <f t="shared" si="27"/>
        <v>1.1876562551000001E-2</v>
      </c>
      <c r="R33" s="20">
        <f t="shared" si="28"/>
        <v>3.4180281693859995</v>
      </c>
      <c r="S33" s="20">
        <f t="shared" si="29"/>
        <v>8.9861418111605005</v>
      </c>
      <c r="T33" s="20">
        <f t="shared" si="30"/>
        <v>4.4177650500000005E-4</v>
      </c>
      <c r="U33" s="20">
        <f t="shared" si="31"/>
        <v>7.0878252440000006E-3</v>
      </c>
      <c r="V33" s="20">
        <f t="shared" si="32"/>
        <v>1.4469916142880002</v>
      </c>
      <c r="W33" s="20">
        <f t="shared" si="33"/>
        <v>2.5252140037499999E-2</v>
      </c>
      <c r="X33" s="20">
        <f t="shared" si="34"/>
        <v>1.16522740945E-2</v>
      </c>
      <c r="Y33" s="20">
        <f t="shared" si="35"/>
        <v>5.7715962750000004E-4</v>
      </c>
      <c r="Z33" s="41">
        <v>350.61</v>
      </c>
      <c r="AA33" s="20">
        <v>21.071755102040814</v>
      </c>
      <c r="AB33" s="20">
        <v>23.55748418367347</v>
      </c>
      <c r="AC33" s="20">
        <v>3.9496816326530615</v>
      </c>
      <c r="AD33" s="20">
        <f t="shared" si="2"/>
        <v>3.8810290874726219E-2</v>
      </c>
      <c r="AE33">
        <f t="shared" si="3"/>
        <v>2.5403881887699344</v>
      </c>
      <c r="AF33">
        <f t="shared" si="4"/>
        <v>9.7729377091133516E-4</v>
      </c>
      <c r="AG33">
        <f t="shared" si="5"/>
        <v>0.38006243543951068</v>
      </c>
      <c r="AH33">
        <f t="shared" si="6"/>
        <v>0.22982459875090794</v>
      </c>
      <c r="AI33">
        <f t="shared" si="7"/>
        <v>2.5381648143240823E-4</v>
      </c>
      <c r="AJ33">
        <f t="shared" si="8"/>
        <v>7.2205170373652705E-2</v>
      </c>
      <c r="AK33">
        <f t="shared" si="9"/>
        <v>1.1090397422126745</v>
      </c>
      <c r="AL33">
        <f t="shared" si="10"/>
        <v>0.66452705736737572</v>
      </c>
      <c r="AM33">
        <f t="shared" si="11"/>
        <v>8.2233637989861788E-2</v>
      </c>
      <c r="AN33">
        <f t="shared" si="12"/>
        <v>3.2237115035863497</v>
      </c>
      <c r="AO33">
        <f t="shared" si="13"/>
        <v>1.8558004375699122</v>
      </c>
      <c r="AP33">
        <f t="shared" si="14"/>
        <v>1.3679110660164375</v>
      </c>
      <c r="AQ33">
        <f t="shared" si="15"/>
        <v>83.456254137662853</v>
      </c>
      <c r="AR33" s="20">
        <f t="shared" si="16"/>
        <v>556.00785423045488</v>
      </c>
      <c r="AS33" s="20">
        <f t="shared" si="17"/>
        <v>2.8824593590215652</v>
      </c>
      <c r="AT33">
        <f t="shared" si="18"/>
        <v>0.74676069535723755</v>
      </c>
      <c r="AU33" s="20">
        <f t="shared" si="19"/>
        <v>2.1356986636643276</v>
      </c>
      <c r="AV33">
        <f t="shared" si="20"/>
        <v>130.29897547016063</v>
      </c>
      <c r="AW33" s="20">
        <f t="shared" si="21"/>
        <v>578.36079229152585</v>
      </c>
      <c r="AX33">
        <f t="shared" si="22"/>
        <v>43.126047410944821</v>
      </c>
      <c r="AY33" s="20">
        <f t="shared" si="23"/>
        <v>539.52583105897634</v>
      </c>
    </row>
    <row r="34" spans="1:51">
      <c r="A34">
        <f t="shared" si="24"/>
        <v>186</v>
      </c>
      <c r="B34" s="20">
        <v>277.81706286880001</v>
      </c>
      <c r="C34" s="20">
        <v>810.69072694079989</v>
      </c>
      <c r="D34" s="20">
        <v>60850.849993703996</v>
      </c>
      <c r="E34" s="20">
        <v>11.709403596</v>
      </c>
      <c r="F34" s="20">
        <v>3624.8407497059998</v>
      </c>
      <c r="G34" s="20">
        <v>9176.916046716</v>
      </c>
      <c r="H34" s="20">
        <v>0.42914018400000004</v>
      </c>
      <c r="I34" s="20">
        <v>4.8717266399999994</v>
      </c>
      <c r="J34" s="20">
        <v>1436.175157956</v>
      </c>
      <c r="K34" s="20">
        <v>26.229355217999998</v>
      </c>
      <c r="L34" s="20">
        <v>11.939082144</v>
      </c>
      <c r="M34" s="20">
        <v>0.57171998400000001</v>
      </c>
      <c r="N34" s="20">
        <f t="shared" si="1"/>
        <v>0.27781706286880004</v>
      </c>
      <c r="O34" s="20">
        <f t="shared" si="25"/>
        <v>0.81069072694079991</v>
      </c>
      <c r="P34" s="20">
        <f t="shared" si="26"/>
        <v>60.850849993703996</v>
      </c>
      <c r="Q34" s="20">
        <f t="shared" si="27"/>
        <v>1.1709403596E-2</v>
      </c>
      <c r="R34" s="20">
        <f t="shared" si="28"/>
        <v>3.6248407497059998</v>
      </c>
      <c r="S34" s="20">
        <f t="shared" si="29"/>
        <v>9.1769160467160003</v>
      </c>
      <c r="T34" s="20">
        <f t="shared" si="30"/>
        <v>4.2914018400000002E-4</v>
      </c>
      <c r="U34" s="20">
        <f t="shared" si="31"/>
        <v>4.871726639999999E-3</v>
      </c>
      <c r="V34" s="20">
        <f t="shared" si="32"/>
        <v>1.436175157956</v>
      </c>
      <c r="W34" s="20">
        <f t="shared" si="33"/>
        <v>2.6229355217999999E-2</v>
      </c>
      <c r="X34" s="20">
        <f t="shared" si="34"/>
        <v>1.1939082144E-2</v>
      </c>
      <c r="Y34" s="20">
        <f t="shared" si="35"/>
        <v>5.7171998400000002E-4</v>
      </c>
      <c r="Z34" s="41">
        <v>376.27</v>
      </c>
      <c r="AA34" s="20">
        <v>22.082397709923661</v>
      </c>
      <c r="AB34" s="20">
        <v>22.854403053435114</v>
      </c>
      <c r="AC34" s="20">
        <v>7.8431175572519072</v>
      </c>
      <c r="AD34" s="20">
        <f t="shared" si="2"/>
        <v>4.0031277070432282E-2</v>
      </c>
      <c r="AE34">
        <f t="shared" si="3"/>
        <v>2.6468399301306653</v>
      </c>
      <c r="AF34">
        <f t="shared" si="4"/>
        <v>9.6353866249742845E-4</v>
      </c>
      <c r="AG34">
        <f t="shared" si="5"/>
        <v>0.40305864526011859</v>
      </c>
      <c r="AH34">
        <f t="shared" si="6"/>
        <v>0.23470373521012788</v>
      </c>
      <c r="AI34">
        <f t="shared" si="7"/>
        <v>1.7445753410922108E-4</v>
      </c>
      <c r="AJ34">
        <f t="shared" si="8"/>
        <v>7.1665427043712579E-2</v>
      </c>
      <c r="AK34">
        <f t="shared" si="9"/>
        <v>1.1622314584170348</v>
      </c>
      <c r="AL34">
        <f t="shared" si="10"/>
        <v>0.64469402125345876</v>
      </c>
      <c r="AM34">
        <f t="shared" si="11"/>
        <v>0.16329622230380819</v>
      </c>
      <c r="AN34">
        <f t="shared" si="12"/>
        <v>3.3574057338412309</v>
      </c>
      <c r="AO34">
        <f t="shared" si="13"/>
        <v>1.9702217019743018</v>
      </c>
      <c r="AP34">
        <f t="shared" si="14"/>
        <v>1.3871840318669291</v>
      </c>
      <c r="AQ34">
        <f t="shared" si="15"/>
        <v>84.632097784201335</v>
      </c>
      <c r="AR34" s="20">
        <f t="shared" si="16"/>
        <v>589.87588697293961</v>
      </c>
      <c r="AS34" s="20">
        <f t="shared" si="17"/>
        <v>2.9943783656515448</v>
      </c>
      <c r="AT34">
        <f t="shared" si="18"/>
        <v>0.80799024355726701</v>
      </c>
      <c r="AU34" s="20">
        <f t="shared" si="19"/>
        <v>2.1863881220942778</v>
      </c>
      <c r="AV34">
        <f t="shared" si="20"/>
        <v>133.39153932897187</v>
      </c>
      <c r="AW34" s="20">
        <f t="shared" si="21"/>
        <v>612.92809005808044</v>
      </c>
      <c r="AX34">
        <f t="shared" si="22"/>
        <v>46.029334445086974</v>
      </c>
      <c r="AY34" s="20">
        <f t="shared" si="23"/>
        <v>575.25217145602835</v>
      </c>
    </row>
    <row r="35" spans="1:51">
      <c r="A35">
        <f t="shared" si="24"/>
        <v>192</v>
      </c>
      <c r="B35" s="20">
        <v>263.1942628059</v>
      </c>
      <c r="C35" s="20">
        <v>694.13631259680005</v>
      </c>
      <c r="D35" s="20">
        <v>56912.676645007195</v>
      </c>
      <c r="E35" s="20">
        <v>12.2763642072</v>
      </c>
      <c r="F35" s="20">
        <v>3724.4695294511998</v>
      </c>
      <c r="G35" s="20">
        <v>8875.1840077199995</v>
      </c>
      <c r="H35" s="20">
        <v>0.38478242640000004</v>
      </c>
      <c r="I35" s="20">
        <v>6.6826232568000004</v>
      </c>
      <c r="J35" s="20">
        <v>1375.3189733472002</v>
      </c>
      <c r="K35" s="20">
        <v>25.171758972000003</v>
      </c>
      <c r="L35" s="20">
        <v>10.923187154400001</v>
      </c>
      <c r="M35" s="20">
        <v>0.5469889656000001</v>
      </c>
      <c r="N35" s="20">
        <f t="shared" si="1"/>
        <v>0.26319426280589997</v>
      </c>
      <c r="O35" s="20">
        <f t="shared" si="25"/>
        <v>0.69413631259680009</v>
      </c>
      <c r="P35" s="20">
        <f t="shared" si="26"/>
        <v>56.912676645007195</v>
      </c>
      <c r="Q35" s="20">
        <f t="shared" si="27"/>
        <v>1.22763642072E-2</v>
      </c>
      <c r="R35" s="20">
        <f t="shared" si="28"/>
        <v>3.7244695294511998</v>
      </c>
      <c r="S35" s="20">
        <f t="shared" si="29"/>
        <v>8.8751840077199997</v>
      </c>
      <c r="T35" s="20">
        <f t="shared" si="30"/>
        <v>3.8478242640000007E-4</v>
      </c>
      <c r="U35" s="20">
        <f t="shared" si="31"/>
        <v>6.6826232568000001E-3</v>
      </c>
      <c r="V35" s="20">
        <f t="shared" si="32"/>
        <v>1.3753189733472002</v>
      </c>
      <c r="W35" s="20">
        <f t="shared" si="33"/>
        <v>2.5171758972000004E-2</v>
      </c>
      <c r="X35" s="20">
        <f t="shared" si="34"/>
        <v>1.0923187154400001E-2</v>
      </c>
      <c r="Y35" s="20">
        <f t="shared" si="35"/>
        <v>5.4698896560000012E-4</v>
      </c>
      <c r="Z35" s="41">
        <v>374.97</v>
      </c>
      <c r="AA35" s="20">
        <v>21.337248477157363</v>
      </c>
      <c r="AB35" s="20">
        <v>17.886518020304568</v>
      </c>
      <c r="AC35" s="20">
        <v>7.7094553299492388</v>
      </c>
      <c r="AD35" s="20">
        <f t="shared" si="2"/>
        <v>3.7924245361080688E-2</v>
      </c>
      <c r="AE35">
        <f t="shared" si="3"/>
        <v>2.4755405239237582</v>
      </c>
      <c r="AF35">
        <f t="shared" si="4"/>
        <v>1.010192487735034E-3</v>
      </c>
      <c r="AG35">
        <f t="shared" si="5"/>
        <v>0.4141367156543217</v>
      </c>
      <c r="AH35">
        <f t="shared" si="6"/>
        <v>0.22698680326649615</v>
      </c>
      <c r="AI35">
        <f t="shared" si="7"/>
        <v>2.393061148361683E-4</v>
      </c>
      <c r="AJ35">
        <f t="shared" si="8"/>
        <v>6.8628691284790433E-2</v>
      </c>
      <c r="AK35">
        <f t="shared" si="9"/>
        <v>1.1230130777451244</v>
      </c>
      <c r="AL35">
        <f t="shared" si="10"/>
        <v>0.50455622060097505</v>
      </c>
      <c r="AM35">
        <f t="shared" si="11"/>
        <v>0.16051333187485403</v>
      </c>
      <c r="AN35">
        <f t="shared" si="12"/>
        <v>3.1865422327319379</v>
      </c>
      <c r="AO35">
        <f t="shared" si="13"/>
        <v>1.7880826302209534</v>
      </c>
      <c r="AP35">
        <f t="shared" si="14"/>
        <v>1.3984596025109846</v>
      </c>
      <c r="AQ35">
        <f t="shared" si="15"/>
        <v>85.320020349195161</v>
      </c>
      <c r="AR35" s="20">
        <f t="shared" si="16"/>
        <v>579.08718089499871</v>
      </c>
      <c r="AS35" s="20">
        <f t="shared" si="17"/>
        <v>2.8103297624386965</v>
      </c>
      <c r="AT35">
        <f t="shared" si="18"/>
        <v>0.66506955247582911</v>
      </c>
      <c r="AU35" s="20">
        <f t="shared" si="19"/>
        <v>2.1452602099628675</v>
      </c>
      <c r="AV35">
        <f t="shared" si="20"/>
        <v>130.88232540983455</v>
      </c>
      <c r="AW35" s="20">
        <f t="shared" si="21"/>
        <v>599.58776794902951</v>
      </c>
      <c r="AX35">
        <f t="shared" si="22"/>
        <v>45.312929133390782</v>
      </c>
      <c r="AY35" s="20">
        <f t="shared" si="23"/>
        <v>570.10150241710858</v>
      </c>
    </row>
    <row r="36" spans="1:51">
      <c r="A36">
        <f t="shared" si="24"/>
        <v>198</v>
      </c>
      <c r="B36" s="20">
        <v>282.94907761799999</v>
      </c>
      <c r="C36" s="20">
        <v>769.20716495400006</v>
      </c>
      <c r="D36" s="20">
        <v>61800.131018868</v>
      </c>
      <c r="E36" s="20">
        <v>12.115884673</v>
      </c>
      <c r="F36" s="20">
        <v>3727.8545307305999</v>
      </c>
      <c r="G36" s="20">
        <v>9048.0392328214002</v>
      </c>
      <c r="H36" s="20">
        <v>0.4104537888</v>
      </c>
      <c r="I36" s="20">
        <v>6.8680042845999996</v>
      </c>
      <c r="J36" s="20">
        <v>1367.9301850556001</v>
      </c>
      <c r="K36" s="20">
        <v>25.587886797399999</v>
      </c>
      <c r="L36" s="20">
        <v>11.3971642404</v>
      </c>
      <c r="M36" s="20">
        <v>0.52643306379999999</v>
      </c>
      <c r="N36" s="20">
        <f t="shared" si="1"/>
        <v>0.28294907761799998</v>
      </c>
      <c r="O36" s="20">
        <f t="shared" si="25"/>
        <v>0.7692071649540001</v>
      </c>
      <c r="P36" s="20">
        <f t="shared" si="26"/>
        <v>61.800131018868001</v>
      </c>
      <c r="Q36" s="20">
        <f t="shared" si="27"/>
        <v>1.2115884673E-2</v>
      </c>
      <c r="R36" s="20">
        <f t="shared" si="28"/>
        <v>3.7278545307305997</v>
      </c>
      <c r="S36" s="20">
        <f t="shared" si="29"/>
        <v>9.0480392328214005</v>
      </c>
      <c r="T36" s="20">
        <f t="shared" si="30"/>
        <v>4.104537888E-4</v>
      </c>
      <c r="U36" s="20">
        <f t="shared" si="31"/>
        <v>6.8680042845999994E-3</v>
      </c>
      <c r="V36" s="20">
        <f t="shared" si="32"/>
        <v>1.3679301850556</v>
      </c>
      <c r="W36" s="20">
        <f t="shared" si="33"/>
        <v>2.5587886797400001E-2</v>
      </c>
      <c r="X36" s="20">
        <f t="shared" si="34"/>
        <v>1.13971642404E-2</v>
      </c>
      <c r="Y36" s="20">
        <f t="shared" si="35"/>
        <v>5.2643306379999998E-4</v>
      </c>
      <c r="Z36" s="41">
        <v>395.56</v>
      </c>
      <c r="AA36" s="20">
        <v>22.105666582278481</v>
      </c>
      <c r="AB36" s="20">
        <v>19.963781645569622</v>
      </c>
      <c r="AC36" s="20">
        <v>8.2695822784810122</v>
      </c>
      <c r="AD36" s="20">
        <f t="shared" si="2"/>
        <v>4.0770760463688757E-2</v>
      </c>
      <c r="AE36">
        <f t="shared" si="3"/>
        <v>2.6881309708076557</v>
      </c>
      <c r="AF36">
        <f t="shared" si="4"/>
        <v>9.9698701279572104E-4</v>
      </c>
      <c r="AG36">
        <f t="shared" si="5"/>
        <v>0.41451310571504074</v>
      </c>
      <c r="AH36">
        <f t="shared" si="6"/>
        <v>0.23140765301333505</v>
      </c>
      <c r="AI36">
        <f t="shared" si="7"/>
        <v>2.4594464761324976E-4</v>
      </c>
      <c r="AJ36">
        <f t="shared" si="8"/>
        <v>6.8259989274231547E-2</v>
      </c>
      <c r="AK36">
        <f t="shared" si="9"/>
        <v>1.1634561359093938</v>
      </c>
      <c r="AL36">
        <f t="shared" si="10"/>
        <v>0.5631532199032333</v>
      </c>
      <c r="AM36">
        <f t="shared" si="11"/>
        <v>0.17217535453843455</v>
      </c>
      <c r="AN36">
        <f t="shared" si="12"/>
        <v>3.4035546504706717</v>
      </c>
      <c r="AO36">
        <f t="shared" si="13"/>
        <v>1.8987847103510618</v>
      </c>
      <c r="AP36">
        <f t="shared" si="14"/>
        <v>1.50476994011961</v>
      </c>
      <c r="AQ36">
        <f t="shared" si="15"/>
        <v>91.806014046697399</v>
      </c>
      <c r="AR36" s="20">
        <f t="shared" si="16"/>
        <v>614.72013965203178</v>
      </c>
      <c r="AS36" s="20">
        <f t="shared" si="17"/>
        <v>3.0298123052193198</v>
      </c>
      <c r="AT36">
        <f t="shared" si="18"/>
        <v>0.73532857444166788</v>
      </c>
      <c r="AU36" s="20">
        <f t="shared" si="19"/>
        <v>2.2944837307776518</v>
      </c>
      <c r="AV36">
        <f t="shared" si="20"/>
        <v>139.98645241474452</v>
      </c>
      <c r="AW36" s="20">
        <f t="shared" si="21"/>
        <v>637.06705690706985</v>
      </c>
      <c r="AX36">
        <f t="shared" si="22"/>
        <v>48.853238493292672</v>
      </c>
      <c r="AY36" s="20">
        <f t="shared" si="23"/>
        <v>604.15638273592492</v>
      </c>
    </row>
    <row r="37" spans="1:51">
      <c r="A37">
        <f t="shared" si="24"/>
        <v>204</v>
      </c>
      <c r="B37" s="20">
        <v>259.23635825759999</v>
      </c>
      <c r="C37" s="20">
        <v>722.51908025130001</v>
      </c>
      <c r="D37" s="20">
        <v>56974.258318934699</v>
      </c>
      <c r="E37" s="20">
        <v>11.315399529</v>
      </c>
      <c r="F37" s="20">
        <v>3646.9536112310002</v>
      </c>
      <c r="G37" s="20">
        <v>9102.0442728319995</v>
      </c>
      <c r="H37" s="20">
        <v>0.42118101899999999</v>
      </c>
      <c r="I37" s="20">
        <v>4.0639298560000006</v>
      </c>
      <c r="J37" s="20">
        <v>1402.8157840480001</v>
      </c>
      <c r="K37" s="20">
        <v>25.942507276000001</v>
      </c>
      <c r="L37" s="20">
        <v>11.695015808000001</v>
      </c>
      <c r="M37" s="20">
        <v>0.52882368000000002</v>
      </c>
      <c r="N37" s="20">
        <f t="shared" si="1"/>
        <v>0.2592363582576</v>
      </c>
      <c r="O37" s="20">
        <f t="shared" si="25"/>
        <v>0.72251908025129996</v>
      </c>
      <c r="P37" s="20">
        <f t="shared" si="26"/>
        <v>56.974258318934702</v>
      </c>
      <c r="Q37" s="20">
        <f t="shared" si="27"/>
        <v>1.1315399529E-2</v>
      </c>
      <c r="R37" s="20">
        <f t="shared" si="28"/>
        <v>3.6469536112310004</v>
      </c>
      <c r="S37" s="20">
        <f t="shared" si="29"/>
        <v>9.1020442728319999</v>
      </c>
      <c r="T37" s="20">
        <f t="shared" si="30"/>
        <v>4.21181019E-4</v>
      </c>
      <c r="U37" s="20">
        <f t="shared" si="31"/>
        <v>4.0639298560000009E-3</v>
      </c>
      <c r="V37" s="20">
        <f t="shared" si="32"/>
        <v>1.402815784048</v>
      </c>
      <c r="W37" s="20">
        <f t="shared" si="33"/>
        <v>2.5942507276000001E-2</v>
      </c>
      <c r="X37" s="20">
        <f t="shared" si="34"/>
        <v>1.1695015808000002E-2</v>
      </c>
      <c r="Y37" s="20">
        <f t="shared" si="35"/>
        <v>5.2882367999999998E-4</v>
      </c>
      <c r="Z37" s="41">
        <v>359.97</v>
      </c>
      <c r="AA37" s="20">
        <v>21.871144670050764</v>
      </c>
      <c r="AB37" s="20">
        <v>21.530456852791879</v>
      </c>
      <c r="AC37" s="20">
        <v>8.0758210659898495</v>
      </c>
      <c r="AD37" s="20">
        <f t="shared" si="2"/>
        <v>3.735394211204611E-2</v>
      </c>
      <c r="AE37">
        <f t="shared" si="3"/>
        <v>2.4782191526287387</v>
      </c>
      <c r="AF37">
        <f t="shared" si="4"/>
        <v>9.3111701534663658E-4</v>
      </c>
      <c r="AG37">
        <f t="shared" si="5"/>
        <v>0.40551745121174948</v>
      </c>
      <c r="AH37">
        <f t="shared" si="6"/>
        <v>0.23278885608265984</v>
      </c>
      <c r="AI37">
        <f t="shared" si="7"/>
        <v>1.4553016494180845E-4</v>
      </c>
      <c r="AJ37">
        <f t="shared" si="8"/>
        <v>7.0000787627145705E-2</v>
      </c>
      <c r="AK37">
        <f t="shared" si="9"/>
        <v>1.1511128773710928</v>
      </c>
      <c r="AL37">
        <f t="shared" si="10"/>
        <v>0.60734716086860019</v>
      </c>
      <c r="AM37">
        <f t="shared" si="11"/>
        <v>0.16814118396814176</v>
      </c>
      <c r="AN37">
        <f t="shared" si="12"/>
        <v>3.1876028947305821</v>
      </c>
      <c r="AO37">
        <f t="shared" si="13"/>
        <v>1.9266012222078348</v>
      </c>
      <c r="AP37">
        <f t="shared" si="14"/>
        <v>1.2610016725227473</v>
      </c>
      <c r="AQ37">
        <f t="shared" si="15"/>
        <v>76.933712040612804</v>
      </c>
      <c r="AR37" s="20">
        <f t="shared" si="16"/>
        <v>560.50434138438482</v>
      </c>
      <c r="AS37" s="20">
        <f t="shared" si="17"/>
        <v>2.8194393856308788</v>
      </c>
      <c r="AT37">
        <f t="shared" si="18"/>
        <v>0.77548834483674201</v>
      </c>
      <c r="AU37" s="20">
        <f t="shared" si="19"/>
        <v>2.0439510407941368</v>
      </c>
      <c r="AV37">
        <f t="shared" si="20"/>
        <v>124.70145299885029</v>
      </c>
      <c r="AW37" s="20">
        <f t="shared" si="21"/>
        <v>582.75398406134059</v>
      </c>
      <c r="AX37">
        <f t="shared" si="22"/>
        <v>43.011347090565586</v>
      </c>
      <c r="AY37" s="20">
        <f t="shared" si="23"/>
        <v>547.26061598017964</v>
      </c>
    </row>
    <row r="38" spans="1:51">
      <c r="A38">
        <f t="shared" si="24"/>
        <v>210</v>
      </c>
      <c r="B38" s="20">
        <v>259.83916214049998</v>
      </c>
      <c r="C38" s="20">
        <v>654.41377963800005</v>
      </c>
      <c r="D38" s="20">
        <v>57697.209210150002</v>
      </c>
      <c r="E38" s="20">
        <v>10.601120306699999</v>
      </c>
      <c r="F38" s="20">
        <v>3627.5355205903998</v>
      </c>
      <c r="G38" s="20">
        <v>8401.2975579694994</v>
      </c>
      <c r="H38" s="20">
        <v>0.33944169730000001</v>
      </c>
      <c r="I38" s="20">
        <v>6.1698549923000003</v>
      </c>
      <c r="J38" s="20">
        <v>1282.1579845500999</v>
      </c>
      <c r="K38" s="20">
        <v>23.683650398800001</v>
      </c>
      <c r="L38" s="20">
        <v>10.336729271999999</v>
      </c>
      <c r="M38" s="20">
        <v>0.47981516629999998</v>
      </c>
      <c r="N38" s="20">
        <f t="shared" si="1"/>
        <v>0.25983916214049996</v>
      </c>
      <c r="O38" s="20">
        <f t="shared" si="25"/>
        <v>0.65441377963800007</v>
      </c>
      <c r="P38" s="20">
        <f t="shared" si="26"/>
        <v>57.69720921015</v>
      </c>
      <c r="Q38" s="20">
        <f t="shared" si="27"/>
        <v>1.0601120306699999E-2</v>
      </c>
      <c r="R38" s="20">
        <f t="shared" si="28"/>
        <v>3.6275355205903996</v>
      </c>
      <c r="S38" s="20">
        <f t="shared" si="29"/>
        <v>8.4012975579694995</v>
      </c>
      <c r="T38" s="20">
        <f t="shared" si="30"/>
        <v>3.3944169730000003E-4</v>
      </c>
      <c r="U38" s="20">
        <f t="shared" si="31"/>
        <v>6.1698549923000006E-3</v>
      </c>
      <c r="V38" s="20">
        <f t="shared" si="32"/>
        <v>1.2821579845500999</v>
      </c>
      <c r="W38" s="20">
        <f t="shared" si="33"/>
        <v>2.3683650398800001E-2</v>
      </c>
      <c r="X38" s="20">
        <f t="shared" si="34"/>
        <v>1.0336729272E-2</v>
      </c>
      <c r="Y38" s="20">
        <f t="shared" si="35"/>
        <v>4.798151663E-4</v>
      </c>
      <c r="Z38" s="41">
        <v>388.79</v>
      </c>
      <c r="AA38" s="20">
        <v>20.236389646464644</v>
      </c>
      <c r="AB38" s="20">
        <v>15.780832575757573</v>
      </c>
      <c r="AC38" s="20">
        <v>7.30859962121212</v>
      </c>
      <c r="AD38" s="20">
        <f t="shared" si="2"/>
        <v>3.7440801461167142E-2</v>
      </c>
      <c r="AE38">
        <f t="shared" si="3"/>
        <v>2.5096654723858203</v>
      </c>
      <c r="AF38">
        <f t="shared" si="4"/>
        <v>8.7234069588150583E-4</v>
      </c>
      <c r="AG38">
        <f t="shared" si="5"/>
        <v>0.40335828620352848</v>
      </c>
      <c r="AH38">
        <f t="shared" si="6"/>
        <v>0.21486694521661123</v>
      </c>
      <c r="AI38">
        <f t="shared" si="7"/>
        <v>2.209437777009848E-4</v>
      </c>
      <c r="AJ38">
        <f t="shared" si="8"/>
        <v>6.3979939348807385E-2</v>
      </c>
      <c r="AK38">
        <f t="shared" si="9"/>
        <v>1.0650731392876129</v>
      </c>
      <c r="AL38">
        <f t="shared" si="10"/>
        <v>0.4451574774543744</v>
      </c>
      <c r="AM38">
        <f t="shared" si="11"/>
        <v>0.15216738749140371</v>
      </c>
      <c r="AN38">
        <f t="shared" si="12"/>
        <v>3.1929639276283499</v>
      </c>
      <c r="AO38">
        <f t="shared" si="13"/>
        <v>1.662398004233391</v>
      </c>
      <c r="AP38">
        <f t="shared" si="14"/>
        <v>1.5305659233949589</v>
      </c>
      <c r="AQ38">
        <f t="shared" si="15"/>
        <v>93.379826986326435</v>
      </c>
      <c r="AR38" s="20">
        <f t="shared" si="16"/>
        <v>597.43487302009828</v>
      </c>
      <c r="AS38" s="20">
        <f t="shared" si="17"/>
        <v>2.8270464428859889</v>
      </c>
      <c r="AT38">
        <f t="shared" si="18"/>
        <v>0.59732486494577808</v>
      </c>
      <c r="AU38" s="20">
        <f t="shared" si="19"/>
        <v>2.2297215779402109</v>
      </c>
      <c r="AV38">
        <f t="shared" si="20"/>
        <v>136.03531347013225</v>
      </c>
      <c r="AW38" s="20">
        <f t="shared" si="21"/>
        <v>616.22643433684902</v>
      </c>
      <c r="AX38">
        <f t="shared" si="22"/>
        <v>47.463038803473943</v>
      </c>
      <c r="AY38" s="20">
        <f t="shared" si="23"/>
        <v>590.21143135441548</v>
      </c>
    </row>
    <row r="39" spans="1:51">
      <c r="A39">
        <f t="shared" si="24"/>
        <v>216</v>
      </c>
      <c r="B39" s="20">
        <v>262.45039040160003</v>
      </c>
      <c r="C39" s="20">
        <v>638.46475778039996</v>
      </c>
      <c r="D39" s="20">
        <v>57326.731839597604</v>
      </c>
      <c r="E39" s="20">
        <v>14.420202317999999</v>
      </c>
      <c r="F39" s="20">
        <v>3679.5501352659999</v>
      </c>
      <c r="G39" s="20">
        <v>8452.6116137440004</v>
      </c>
      <c r="H39" s="20">
        <v>0.391477674</v>
      </c>
      <c r="I39" s="20">
        <v>6.7221409560000005</v>
      </c>
      <c r="J39" s="20">
        <v>1263.3637002769999</v>
      </c>
      <c r="K39" s="20">
        <v>24.088846242000002</v>
      </c>
      <c r="L39" s="20">
        <v>10.335000598000001</v>
      </c>
      <c r="M39" s="20">
        <v>0.52469403299999995</v>
      </c>
      <c r="N39" s="20">
        <f t="shared" si="1"/>
        <v>0.26245039040160001</v>
      </c>
      <c r="O39" s="20">
        <f t="shared" si="25"/>
        <v>0.63846475778040002</v>
      </c>
      <c r="P39" s="20">
        <f t="shared" si="26"/>
        <v>57.326731839597606</v>
      </c>
      <c r="Q39" s="20">
        <f t="shared" si="27"/>
        <v>1.4420202318E-2</v>
      </c>
      <c r="R39" s="20">
        <f t="shared" si="28"/>
        <v>3.6795501352660001</v>
      </c>
      <c r="S39" s="20">
        <f t="shared" si="29"/>
        <v>8.4526116137440006</v>
      </c>
      <c r="T39" s="20">
        <f t="shared" si="30"/>
        <v>3.9147767400000001E-4</v>
      </c>
      <c r="U39" s="20">
        <f t="shared" si="31"/>
        <v>6.7221409560000002E-3</v>
      </c>
      <c r="V39" s="20">
        <f t="shared" si="32"/>
        <v>1.263363700277</v>
      </c>
      <c r="W39" s="20">
        <f t="shared" si="33"/>
        <v>2.4088846242000004E-2</v>
      </c>
      <c r="X39" s="20">
        <f t="shared" si="34"/>
        <v>1.0335000598000001E-2</v>
      </c>
      <c r="Y39" s="20">
        <f t="shared" si="35"/>
        <v>5.246940329999999E-4</v>
      </c>
      <c r="Z39" s="41">
        <v>385.9</v>
      </c>
      <c r="AA39" s="20">
        <v>20.320765656565655</v>
      </c>
      <c r="AB39" s="20">
        <v>14.627903661616161</v>
      </c>
      <c r="AC39" s="20">
        <v>7.2172972222222214</v>
      </c>
      <c r="AD39" s="20">
        <f t="shared" si="2"/>
        <v>3.7817059135677233E-2</v>
      </c>
      <c r="AE39">
        <f t="shared" si="3"/>
        <v>2.4935507542234716</v>
      </c>
      <c r="AF39">
        <f t="shared" si="4"/>
        <v>1.1866037702530344E-3</v>
      </c>
      <c r="AG39">
        <f t="shared" si="5"/>
        <v>0.40914197204588582</v>
      </c>
      <c r="AH39">
        <f t="shared" si="6"/>
        <v>0.2161793251596931</v>
      </c>
      <c r="AI39">
        <f t="shared" si="7"/>
        <v>2.4072125178155774E-4</v>
      </c>
      <c r="AJ39">
        <f t="shared" si="8"/>
        <v>6.3042100812225554E-2</v>
      </c>
      <c r="AK39">
        <f t="shared" si="9"/>
        <v>1.0695139819245081</v>
      </c>
      <c r="AL39">
        <f t="shared" si="10"/>
        <v>0.41263480004558983</v>
      </c>
      <c r="AM39">
        <f t="shared" si="11"/>
        <v>0.15026644226987759</v>
      </c>
      <c r="AN39">
        <f t="shared" si="12"/>
        <v>3.1833414772633111</v>
      </c>
      <c r="AO39">
        <f t="shared" si="13"/>
        <v>1.6324152242399756</v>
      </c>
      <c r="AP39">
        <f t="shared" si="14"/>
        <v>1.5509262530233354</v>
      </c>
      <c r="AQ39">
        <f t="shared" si="15"/>
        <v>94.622010696953694</v>
      </c>
      <c r="AR39" s="20">
        <f t="shared" si="16"/>
        <v>594.33229201769836</v>
      </c>
      <c r="AS39" s="20">
        <f t="shared" si="17"/>
        <v>2.8120165643531023</v>
      </c>
      <c r="AT39">
        <f t="shared" si="18"/>
        <v>0.56290124231546745</v>
      </c>
      <c r="AU39" s="20">
        <f t="shared" si="19"/>
        <v>2.249115322037635</v>
      </c>
      <c r="AV39">
        <f t="shared" si="20"/>
        <v>137.21852579751609</v>
      </c>
      <c r="AW39" s="20">
        <f t="shared" si="21"/>
        <v>612.92849132642914</v>
      </c>
      <c r="AX39">
        <f t="shared" si="22"/>
        <v>47.840257786549493</v>
      </c>
      <c r="AY39" s="20">
        <f t="shared" si="23"/>
        <v>588.81411361176481</v>
      </c>
    </row>
    <row r="40" spans="1:51">
      <c r="A40">
        <f t="shared" si="24"/>
        <v>222</v>
      </c>
      <c r="B40" s="20">
        <v>269.4831185475</v>
      </c>
      <c r="C40" s="20">
        <v>620.24077798739995</v>
      </c>
      <c r="D40" s="20">
        <v>57347.102287111498</v>
      </c>
      <c r="E40" s="20">
        <v>12.081826807200001</v>
      </c>
      <c r="F40" s="20">
        <v>3757.954762632</v>
      </c>
      <c r="G40" s="20">
        <v>8355.4657215791995</v>
      </c>
      <c r="H40" s="20">
        <v>0.35280298800000004</v>
      </c>
      <c r="I40" s="20">
        <v>6.3126256728000003</v>
      </c>
      <c r="J40" s="20">
        <v>1221.0981818664</v>
      </c>
      <c r="K40" s="20">
        <v>23.609184372000001</v>
      </c>
      <c r="L40" s="20">
        <v>10.013454967200001</v>
      </c>
      <c r="M40" s="20">
        <v>0.50333728320000004</v>
      </c>
      <c r="N40" s="20">
        <f t="shared" si="1"/>
        <v>0.26948311854750001</v>
      </c>
      <c r="O40" s="20">
        <f t="shared" si="25"/>
        <v>0.62024077798739996</v>
      </c>
      <c r="P40" s="20">
        <f t="shared" si="26"/>
        <v>57.347102287111497</v>
      </c>
      <c r="Q40" s="20">
        <f t="shared" si="27"/>
        <v>1.20818268072E-2</v>
      </c>
      <c r="R40" s="20">
        <f t="shared" si="28"/>
        <v>3.757954762632</v>
      </c>
      <c r="S40" s="20">
        <f t="shared" si="29"/>
        <v>8.3554657215791988</v>
      </c>
      <c r="T40" s="20">
        <f t="shared" si="30"/>
        <v>3.5280298800000005E-4</v>
      </c>
      <c r="U40" s="20">
        <f t="shared" si="31"/>
        <v>6.3126256728000003E-3</v>
      </c>
      <c r="V40" s="20">
        <f t="shared" si="32"/>
        <v>1.2210981818664</v>
      </c>
      <c r="W40" s="20">
        <f t="shared" si="33"/>
        <v>2.3609184372000002E-2</v>
      </c>
      <c r="X40" s="20">
        <f t="shared" si="34"/>
        <v>1.0013454967200002E-2</v>
      </c>
      <c r="Y40" s="20">
        <f t="shared" si="35"/>
        <v>5.0333728320000009E-4</v>
      </c>
      <c r="Z40" s="41">
        <v>395.4</v>
      </c>
      <c r="AA40" s="20">
        <v>20.689952941176472</v>
      </c>
      <c r="AB40" s="20">
        <v>13.819634782608695</v>
      </c>
      <c r="AC40" s="20">
        <v>7.2723184143222515</v>
      </c>
      <c r="AD40" s="20">
        <f t="shared" si="2"/>
        <v>3.8830420539985588E-2</v>
      </c>
      <c r="AE40">
        <f t="shared" si="3"/>
        <v>2.4944368110966288</v>
      </c>
      <c r="AF40">
        <f t="shared" si="4"/>
        <v>9.9418447292326691E-4</v>
      </c>
      <c r="AG40">
        <f t="shared" si="5"/>
        <v>0.4178600551481097</v>
      </c>
      <c r="AH40">
        <f t="shared" si="6"/>
        <v>0.21369477548795904</v>
      </c>
      <c r="AI40">
        <f t="shared" si="7"/>
        <v>2.2605642516741273E-4</v>
      </c>
      <c r="AJ40">
        <f t="shared" si="8"/>
        <v>6.0933043007305392E-2</v>
      </c>
      <c r="AK40">
        <f t="shared" si="9"/>
        <v>1.0889448916408668</v>
      </c>
      <c r="AL40">
        <f t="shared" si="10"/>
        <v>0.38983454957993496</v>
      </c>
      <c r="AM40">
        <f t="shared" si="11"/>
        <v>0.1514120011310067</v>
      </c>
      <c r="AN40">
        <f t="shared" si="12"/>
        <v>3.1881449256380932</v>
      </c>
      <c r="AO40">
        <f t="shared" si="13"/>
        <v>1.6301914423518085</v>
      </c>
      <c r="AP40">
        <f t="shared" si="14"/>
        <v>1.5579534832862847</v>
      </c>
      <c r="AQ40">
        <f t="shared" si="15"/>
        <v>95.050742015296223</v>
      </c>
      <c r="AR40" s="20">
        <f t="shared" si="16"/>
        <v>603.82238745560767</v>
      </c>
      <c r="AS40" s="20">
        <f t="shared" si="17"/>
        <v>2.8091152910299688</v>
      </c>
      <c r="AT40">
        <f t="shared" si="18"/>
        <v>0.54124655071094163</v>
      </c>
      <c r="AU40" s="20">
        <f t="shared" si="19"/>
        <v>2.2678687403190274</v>
      </c>
      <c r="AV40">
        <f t="shared" si="20"/>
        <v>138.36267184686386</v>
      </c>
      <c r="AW40" s="20">
        <f t="shared" si="21"/>
        <v>622.68640958336687</v>
      </c>
      <c r="AX40">
        <f t="shared" si="22"/>
        <v>48.384805992268788</v>
      </c>
      <c r="AY40" s="20">
        <f t="shared" si="23"/>
        <v>599.90447850591534</v>
      </c>
    </row>
    <row r="41" spans="1:51">
      <c r="A41">
        <f t="shared" si="24"/>
        <v>228</v>
      </c>
      <c r="B41" s="20">
        <v>252.33573923599999</v>
      </c>
      <c r="C41" s="20">
        <v>555.35191911599998</v>
      </c>
      <c r="D41" s="20">
        <v>55376.081865569999</v>
      </c>
      <c r="E41" s="20">
        <v>11.556703905600001</v>
      </c>
      <c r="F41" s="20">
        <v>3717.1469635468002</v>
      </c>
      <c r="G41" s="20">
        <v>8099.6597133927999</v>
      </c>
      <c r="H41" s="20">
        <v>0.3322844224</v>
      </c>
      <c r="I41" s="20">
        <v>7.3190253527999998</v>
      </c>
      <c r="J41" s="20">
        <v>1208.4916140052001</v>
      </c>
      <c r="K41" s="20">
        <v>22.9677327572</v>
      </c>
      <c r="L41" s="20">
        <v>9.6214177024000005</v>
      </c>
      <c r="M41" s="20">
        <v>0.54151538560000001</v>
      </c>
      <c r="N41" s="20">
        <f t="shared" si="1"/>
        <v>0.252335739236</v>
      </c>
      <c r="O41" s="20">
        <f t="shared" si="25"/>
        <v>0.55535191911600001</v>
      </c>
      <c r="P41" s="20">
        <f t="shared" si="26"/>
        <v>55.376081865570001</v>
      </c>
      <c r="Q41" s="20">
        <f t="shared" si="27"/>
        <v>1.1556703905600001E-2</v>
      </c>
      <c r="R41" s="20">
        <f t="shared" si="28"/>
        <v>3.7171469635468002</v>
      </c>
      <c r="S41" s="20">
        <f t="shared" si="29"/>
        <v>8.0996597133927999</v>
      </c>
      <c r="T41" s="20">
        <f t="shared" si="30"/>
        <v>3.3228442239999998E-4</v>
      </c>
      <c r="U41" s="20">
        <f t="shared" si="31"/>
        <v>7.3190253528E-3</v>
      </c>
      <c r="V41" s="20">
        <f t="shared" si="32"/>
        <v>1.2084916140052</v>
      </c>
      <c r="W41" s="20">
        <f t="shared" si="33"/>
        <v>2.2967732757200002E-2</v>
      </c>
      <c r="X41" s="20">
        <f t="shared" si="34"/>
        <v>9.6214177024000012E-3</v>
      </c>
      <c r="Y41" s="20">
        <f t="shared" si="35"/>
        <v>5.4151538559999996E-4</v>
      </c>
      <c r="Z41" s="41">
        <v>389.7</v>
      </c>
      <c r="AA41" s="20">
        <v>20.105350636132314</v>
      </c>
      <c r="AB41" s="20">
        <v>12.315859669211196</v>
      </c>
      <c r="AC41" s="20">
        <v>6.9576898218829513</v>
      </c>
      <c r="AD41" s="20">
        <f t="shared" si="2"/>
        <v>3.6359616604610949E-2</v>
      </c>
      <c r="AE41">
        <f t="shared" si="3"/>
        <v>2.4087029954575905</v>
      </c>
      <c r="AF41">
        <f t="shared" si="4"/>
        <v>9.5097337219502169E-4</v>
      </c>
      <c r="AG41">
        <f t="shared" si="5"/>
        <v>0.41332249409341737</v>
      </c>
      <c r="AH41">
        <f t="shared" si="6"/>
        <v>0.20715242233741177</v>
      </c>
      <c r="AI41">
        <f t="shared" si="7"/>
        <v>2.6209580493464639E-4</v>
      </c>
      <c r="AJ41">
        <f t="shared" si="8"/>
        <v>6.0303972754750503E-2</v>
      </c>
      <c r="AK41">
        <f t="shared" si="9"/>
        <v>1.0581763492701217</v>
      </c>
      <c r="AL41">
        <f t="shared" si="10"/>
        <v>0.34741494130355982</v>
      </c>
      <c r="AM41">
        <f t="shared" si="11"/>
        <v>0.14486133295613057</v>
      </c>
      <c r="AN41">
        <f t="shared" si="12"/>
        <v>3.0906949538202997</v>
      </c>
      <c r="AO41">
        <f t="shared" si="13"/>
        <v>1.5504526235298122</v>
      </c>
      <c r="AP41">
        <f t="shared" si="14"/>
        <v>1.5402423302904875</v>
      </c>
      <c r="AQ41">
        <f t="shared" si="15"/>
        <v>93.970184571022642</v>
      </c>
      <c r="AR41" s="20">
        <f t="shared" si="16"/>
        <v>592.27702824237429</v>
      </c>
      <c r="AS41" s="20">
        <f t="shared" si="17"/>
        <v>2.7137320763314934</v>
      </c>
      <c r="AT41">
        <f t="shared" si="18"/>
        <v>0.49227627425969039</v>
      </c>
      <c r="AU41" s="20">
        <f t="shared" si="19"/>
        <v>2.2214558020718029</v>
      </c>
      <c r="AV41">
        <f t="shared" si="20"/>
        <v>135.5310184844007</v>
      </c>
      <c r="AW41" s="20">
        <f t="shared" si="21"/>
        <v>610.01536455607334</v>
      </c>
      <c r="AX41">
        <f t="shared" si="22"/>
        <v>47.389012365001165</v>
      </c>
      <c r="AY41" s="20">
        <f t="shared" si="23"/>
        <v>589.71243538629312</v>
      </c>
    </row>
    <row r="42" spans="1:51">
      <c r="A42">
        <f t="shared" si="24"/>
        <v>234</v>
      </c>
      <c r="B42" s="20">
        <v>261.10476534600002</v>
      </c>
      <c r="C42" s="20">
        <v>551.81740705799996</v>
      </c>
      <c r="D42" s="20">
        <v>56045.419223402001</v>
      </c>
      <c r="E42" s="20">
        <v>9.8798759410000017</v>
      </c>
      <c r="F42" s="20">
        <v>3818.5701645270001</v>
      </c>
      <c r="G42" s="20">
        <v>8196.2830479599997</v>
      </c>
      <c r="H42" s="20">
        <v>0.29939320899999999</v>
      </c>
      <c r="I42" s="20">
        <v>4.9992743509999995</v>
      </c>
      <c r="J42" s="20">
        <v>1169.9984240819999</v>
      </c>
      <c r="K42" s="20">
        <v>23.071219195000001</v>
      </c>
      <c r="L42" s="20">
        <v>9.4780778100000003</v>
      </c>
      <c r="M42" s="20">
        <v>0.46142188499999998</v>
      </c>
      <c r="N42" s="20">
        <f t="shared" si="1"/>
        <v>0.26110476534600002</v>
      </c>
      <c r="O42" s="20">
        <f t="shared" si="25"/>
        <v>0.55181740705799998</v>
      </c>
      <c r="P42" s="20">
        <f t="shared" si="26"/>
        <v>56.045419223402</v>
      </c>
      <c r="Q42" s="20">
        <f t="shared" si="27"/>
        <v>9.8798759410000016E-3</v>
      </c>
      <c r="R42" s="20">
        <f t="shared" si="28"/>
        <v>3.8185701645270003</v>
      </c>
      <c r="S42" s="20">
        <f t="shared" si="29"/>
        <v>8.1962830479599997</v>
      </c>
      <c r="T42" s="20">
        <f t="shared" si="30"/>
        <v>2.9939320899999999E-4</v>
      </c>
      <c r="U42" s="20">
        <f t="shared" si="31"/>
        <v>4.9992743509999996E-3</v>
      </c>
      <c r="V42" s="20">
        <f t="shared" si="32"/>
        <v>1.1699984240819998</v>
      </c>
      <c r="W42" s="20">
        <f t="shared" si="33"/>
        <v>2.3071219195000003E-2</v>
      </c>
      <c r="X42" s="20">
        <f t="shared" si="34"/>
        <v>9.4780778100000008E-3</v>
      </c>
      <c r="Y42" s="20">
        <f t="shared" si="35"/>
        <v>4.6142188499999999E-4</v>
      </c>
      <c r="Z42" s="41">
        <v>394.56</v>
      </c>
      <c r="AA42" s="20">
        <v>20.415270151133502</v>
      </c>
      <c r="AB42" s="20">
        <v>11.87421977329975</v>
      </c>
      <c r="AC42" s="20">
        <v>6.6092059193954658</v>
      </c>
      <c r="AD42" s="20">
        <f t="shared" si="2"/>
        <v>3.7623165035446687E-2</v>
      </c>
      <c r="AE42">
        <f t="shared" si="3"/>
        <v>2.437817278094911</v>
      </c>
      <c r="AF42">
        <f t="shared" si="4"/>
        <v>8.1299123151614913E-4</v>
      </c>
      <c r="AG42">
        <f t="shared" si="5"/>
        <v>0.42460009242331365</v>
      </c>
      <c r="AH42">
        <f t="shared" si="6"/>
        <v>0.20962360736470587</v>
      </c>
      <c r="AI42">
        <f t="shared" si="7"/>
        <v>1.7902504390331244E-4</v>
      </c>
      <c r="AJ42">
        <f t="shared" si="8"/>
        <v>5.8383154894311375E-2</v>
      </c>
      <c r="AK42">
        <f t="shared" si="9"/>
        <v>1.0744879026912368</v>
      </c>
      <c r="AL42">
        <f t="shared" si="10"/>
        <v>0.33495683422566286</v>
      </c>
      <c r="AM42">
        <f t="shared" si="11"/>
        <v>0.13760578637092372</v>
      </c>
      <c r="AN42">
        <f t="shared" si="12"/>
        <v>3.1314161490526611</v>
      </c>
      <c r="AO42">
        <f t="shared" si="13"/>
        <v>1.5470505232878233</v>
      </c>
      <c r="AP42">
        <f t="shared" si="14"/>
        <v>1.5843656257648377</v>
      </c>
      <c r="AQ42">
        <f t="shared" si="15"/>
        <v>96.66214682791275</v>
      </c>
      <c r="AR42" s="20">
        <f t="shared" si="16"/>
        <v>600.1789148544085</v>
      </c>
      <c r="AS42" s="20">
        <f t="shared" si="17"/>
        <v>2.7444392216647939</v>
      </c>
      <c r="AT42">
        <f t="shared" si="18"/>
        <v>0.4725626205965866</v>
      </c>
      <c r="AU42" s="20">
        <f t="shared" si="19"/>
        <v>2.2718766010682074</v>
      </c>
      <c r="AV42">
        <f t="shared" si="20"/>
        <v>138.60719143117134</v>
      </c>
      <c r="AW42" s="20">
        <f t="shared" si="21"/>
        <v>617.8901191420066</v>
      </c>
      <c r="AX42">
        <f t="shared" si="22"/>
        <v>48.344761604554016</v>
      </c>
      <c r="AY42" s="20">
        <f t="shared" si="23"/>
        <v>598.31524174985884</v>
      </c>
    </row>
    <row r="43" spans="1:51">
      <c r="A43">
        <f t="shared" si="24"/>
        <v>240</v>
      </c>
      <c r="B43" s="20">
        <v>255.41645456159998</v>
      </c>
      <c r="C43" s="20">
        <v>527.52223591199993</v>
      </c>
      <c r="D43" s="20">
        <v>54264.578193244801</v>
      </c>
      <c r="E43" s="20">
        <v>10.4152863825</v>
      </c>
      <c r="F43" s="20">
        <v>3741.7632614145</v>
      </c>
      <c r="G43" s="20">
        <v>8012.879623471501</v>
      </c>
      <c r="H43" s="20">
        <v>0.43807558050000001</v>
      </c>
      <c r="I43" s="20">
        <v>6.5500403445000002</v>
      </c>
      <c r="J43" s="20">
        <v>1137.4799415929999</v>
      </c>
      <c r="K43" s="20">
        <v>22.7045001195</v>
      </c>
      <c r="L43" s="20">
        <v>9.1406159594999998</v>
      </c>
      <c r="M43" s="20">
        <v>0.57894016500000001</v>
      </c>
      <c r="N43" s="20">
        <f t="shared" si="1"/>
        <v>0.2554164545616</v>
      </c>
      <c r="O43" s="20">
        <f t="shared" si="25"/>
        <v>0.52752223591199998</v>
      </c>
      <c r="P43" s="20">
        <f t="shared" si="26"/>
        <v>54.264578193244802</v>
      </c>
      <c r="Q43" s="20">
        <f t="shared" si="27"/>
        <v>1.04152863825E-2</v>
      </c>
      <c r="R43" s="20">
        <f t="shared" si="28"/>
        <v>3.7417632614145</v>
      </c>
      <c r="S43" s="20">
        <f t="shared" si="29"/>
        <v>8.0128796234715018</v>
      </c>
      <c r="T43" s="20">
        <f t="shared" si="30"/>
        <v>4.3807558050000002E-4</v>
      </c>
      <c r="U43" s="20">
        <f t="shared" si="31"/>
        <v>6.5500403444999997E-3</v>
      </c>
      <c r="V43" s="20">
        <f t="shared" si="32"/>
        <v>1.1374799415929999</v>
      </c>
      <c r="W43" s="20">
        <f t="shared" si="33"/>
        <v>2.2704500119499999E-2</v>
      </c>
      <c r="X43" s="20">
        <f t="shared" si="34"/>
        <v>9.1406159594999998E-3</v>
      </c>
      <c r="Y43" s="20">
        <f t="shared" si="35"/>
        <v>5.78940165E-4</v>
      </c>
      <c r="Z43" s="41">
        <v>385.25</v>
      </c>
      <c r="AA43" s="20">
        <v>20.285434782608696</v>
      </c>
      <c r="AB43" s="20">
        <v>9.4535613810741701</v>
      </c>
      <c r="AC43" s="20">
        <v>7.2680434782608696</v>
      </c>
      <c r="AD43" s="20">
        <f t="shared" si="2"/>
        <v>3.6803523712046107E-2</v>
      </c>
      <c r="AE43">
        <f t="shared" si="3"/>
        <v>2.3603557282838108</v>
      </c>
      <c r="AF43">
        <f t="shared" si="4"/>
        <v>8.5704886916272368E-4</v>
      </c>
      <c r="AG43">
        <f t="shared" si="5"/>
        <v>0.41605966583556336</v>
      </c>
      <c r="AH43">
        <f t="shared" si="6"/>
        <v>0.20493298269748086</v>
      </c>
      <c r="AI43">
        <f t="shared" si="7"/>
        <v>2.345582934467323E-4</v>
      </c>
      <c r="AJ43">
        <f t="shared" si="8"/>
        <v>5.676047612739521E-2</v>
      </c>
      <c r="AK43">
        <f t="shared" si="9"/>
        <v>1.067654462242563</v>
      </c>
      <c r="AL43">
        <f t="shared" si="10"/>
        <v>0.26667309960716978</v>
      </c>
      <c r="AM43">
        <f t="shared" si="11"/>
        <v>0.1513229955915234</v>
      </c>
      <c r="AN43">
        <f t="shared" si="12"/>
        <v>3.0392004601068603</v>
      </c>
      <c r="AO43">
        <f t="shared" si="13"/>
        <v>1.4856505574412562</v>
      </c>
      <c r="AP43">
        <f t="shared" si="14"/>
        <v>1.5535499026656041</v>
      </c>
      <c r="AQ43">
        <f t="shared" si="15"/>
        <v>94.782079561628507</v>
      </c>
      <c r="AR43" s="20">
        <f t="shared" si="16"/>
        <v>584.99572424049666</v>
      </c>
      <c r="AS43" s="20">
        <f t="shared" si="17"/>
        <v>2.6599443179833431</v>
      </c>
      <c r="AT43">
        <f t="shared" si="18"/>
        <v>0.41799609519869318</v>
      </c>
      <c r="AU43" s="20">
        <f t="shared" si="19"/>
        <v>2.2419482227846501</v>
      </c>
      <c r="AV43">
        <f t="shared" si="20"/>
        <v>136.7812610720915</v>
      </c>
      <c r="AW43" s="20">
        <f t="shared" si="21"/>
        <v>602.96770770693649</v>
      </c>
      <c r="AX43">
        <f t="shared" si="22"/>
        <v>48.133763633275969</v>
      </c>
      <c r="AY43" s="20">
        <f t="shared" si="23"/>
        <v>587.38333176589344</v>
      </c>
    </row>
    <row r="44" spans="1:51">
      <c r="A44">
        <f t="shared" si="24"/>
        <v>246</v>
      </c>
      <c r="B44" s="20">
        <v>258.57832792380003</v>
      </c>
      <c r="C44" s="20">
        <v>512.093747646</v>
      </c>
      <c r="D44" s="20">
        <v>56000.314498919099</v>
      </c>
      <c r="E44" s="20">
        <v>10.464069616</v>
      </c>
      <c r="F44" s="20">
        <v>3883.1766484159998</v>
      </c>
      <c r="G44" s="20">
        <v>8222.6119615120006</v>
      </c>
      <c r="H44" s="20">
        <v>0.32422790400000001</v>
      </c>
      <c r="I44" s="20">
        <v>6.3133709600000003</v>
      </c>
      <c r="J44" s="20">
        <v>1162.14161076</v>
      </c>
      <c r="K44" s="20">
        <v>23.078079024000001</v>
      </c>
      <c r="L44" s="20">
        <v>8.916743576</v>
      </c>
      <c r="M44" s="20">
        <v>0.44551259999999998</v>
      </c>
      <c r="N44" s="20">
        <f t="shared" si="1"/>
        <v>0.25857832792380003</v>
      </c>
      <c r="O44" s="20">
        <f t="shared" si="25"/>
        <v>0.51209374764600002</v>
      </c>
      <c r="P44" s="20">
        <f t="shared" si="26"/>
        <v>56.000314498919096</v>
      </c>
      <c r="Q44" s="20">
        <f t="shared" si="27"/>
        <v>1.0464069616E-2</v>
      </c>
      <c r="R44" s="20">
        <f t="shared" si="28"/>
        <v>3.8831766484159997</v>
      </c>
      <c r="S44" s="20">
        <f t="shared" si="29"/>
        <v>8.2226119615120012</v>
      </c>
      <c r="T44" s="20">
        <f t="shared" si="30"/>
        <v>3.2422790400000003E-4</v>
      </c>
      <c r="U44" s="20">
        <f t="shared" si="31"/>
        <v>6.3133709600000001E-3</v>
      </c>
      <c r="V44" s="20">
        <f t="shared" si="32"/>
        <v>1.16214161076</v>
      </c>
      <c r="W44" s="20">
        <f t="shared" si="33"/>
        <v>2.3078079024000001E-2</v>
      </c>
      <c r="X44" s="20">
        <f t="shared" si="34"/>
        <v>8.9167435760000007E-3</v>
      </c>
      <c r="Y44" s="20">
        <f t="shared" si="35"/>
        <v>4.455126E-4</v>
      </c>
      <c r="Z44" s="41">
        <v>398.97</v>
      </c>
      <c r="AA44" s="20">
        <v>20.395482233502541</v>
      </c>
      <c r="AB44" s="20">
        <v>8.8407836294416242</v>
      </c>
      <c r="AC44" s="20">
        <v>7.2383718274111679</v>
      </c>
      <c r="AD44" s="20">
        <f t="shared" si="2"/>
        <v>3.7259125061066288E-2</v>
      </c>
      <c r="AE44">
        <f t="shared" si="3"/>
        <v>2.435855350105224</v>
      </c>
      <c r="AF44">
        <f t="shared" si="4"/>
        <v>8.6106312413083736E-4</v>
      </c>
      <c r="AG44">
        <f t="shared" si="5"/>
        <v>0.43178391198102289</v>
      </c>
      <c r="AH44">
        <f t="shared" si="6"/>
        <v>0.2102969811128389</v>
      </c>
      <c r="AI44">
        <f t="shared" si="7"/>
        <v>2.2608311405550581E-4</v>
      </c>
      <c r="AJ44">
        <f t="shared" si="8"/>
        <v>5.7991098341317368E-2</v>
      </c>
      <c r="AK44">
        <f t="shared" si="9"/>
        <v>1.0734464333422391</v>
      </c>
      <c r="AL44">
        <f t="shared" si="10"/>
        <v>0.24938740844687232</v>
      </c>
      <c r="AM44">
        <f t="shared" si="11"/>
        <v>0.15070522230712405</v>
      </c>
      <c r="AN44">
        <f t="shared" si="12"/>
        <v>3.1370144877785897</v>
      </c>
      <c r="AO44">
        <f t="shared" si="13"/>
        <v>1.4735390640962356</v>
      </c>
      <c r="AP44">
        <f t="shared" si="14"/>
        <v>1.6634754236823541</v>
      </c>
      <c r="AQ44">
        <f t="shared" si="15"/>
        <v>101.48863559886043</v>
      </c>
      <c r="AR44" s="20">
        <f t="shared" si="16"/>
        <v>606.98896752496864</v>
      </c>
      <c r="AS44" s="20">
        <f t="shared" si="17"/>
        <v>2.7424897008586329</v>
      </c>
      <c r="AT44">
        <f t="shared" si="18"/>
        <v>0.40009263075399637</v>
      </c>
      <c r="AU44" s="20">
        <f t="shared" si="19"/>
        <v>2.3423970701046364</v>
      </c>
      <c r="AV44">
        <f t="shared" si="20"/>
        <v>142.90964524708386</v>
      </c>
      <c r="AW44" s="20">
        <f t="shared" si="21"/>
        <v>624.1313182912736</v>
      </c>
      <c r="AX44">
        <f t="shared" si="22"/>
        <v>50.266897978725503</v>
      </c>
      <c r="AY44" s="20">
        <f t="shared" si="23"/>
        <v>609.5571181416384</v>
      </c>
    </row>
    <row r="45" spans="1:51">
      <c r="A45">
        <f t="shared" si="24"/>
        <v>252</v>
      </c>
      <c r="B45" s="20">
        <v>248.08976654400001</v>
      </c>
      <c r="C45" s="20">
        <v>462.15273674880001</v>
      </c>
      <c r="D45" s="20">
        <v>53387.341318180799</v>
      </c>
      <c r="E45" s="20">
        <v>11.0246708061</v>
      </c>
      <c r="F45" s="20">
        <v>3783.2676399888996</v>
      </c>
      <c r="G45" s="20">
        <v>7867.0768067086992</v>
      </c>
      <c r="H45" s="20">
        <v>0.38147641209999994</v>
      </c>
      <c r="I45" s="20">
        <v>10.156694013199999</v>
      </c>
      <c r="J45" s="20">
        <v>1142.1337124126999</v>
      </c>
      <c r="K45" s="20">
        <v>22.2706982869</v>
      </c>
      <c r="L45" s="20">
        <v>8.5200975453999988</v>
      </c>
      <c r="M45" s="20">
        <v>0.42126918749999998</v>
      </c>
      <c r="N45" s="20">
        <f t="shared" si="1"/>
        <v>0.248089766544</v>
      </c>
      <c r="O45" s="20">
        <f t="shared" si="25"/>
        <v>0.46215273674880003</v>
      </c>
      <c r="P45" s="20">
        <f t="shared" si="26"/>
        <v>53.387341318180802</v>
      </c>
      <c r="Q45" s="20">
        <f t="shared" si="27"/>
        <v>1.10246708061E-2</v>
      </c>
      <c r="R45" s="20">
        <f t="shared" si="28"/>
        <v>3.7832676399888996</v>
      </c>
      <c r="S45" s="20">
        <f t="shared" si="29"/>
        <v>7.8670768067086989</v>
      </c>
      <c r="T45" s="20">
        <f t="shared" si="30"/>
        <v>3.8147641209999996E-4</v>
      </c>
      <c r="U45" s="20">
        <f t="shared" si="31"/>
        <v>1.0156694013199999E-2</v>
      </c>
      <c r="V45" s="20">
        <f t="shared" si="32"/>
        <v>1.1421337124126998</v>
      </c>
      <c r="W45" s="20">
        <f t="shared" si="33"/>
        <v>2.2270698286899999E-2</v>
      </c>
      <c r="X45" s="20">
        <f t="shared" si="34"/>
        <v>8.5200975453999985E-3</v>
      </c>
      <c r="Y45" s="20">
        <f t="shared" si="35"/>
        <v>4.2126918749999995E-4</v>
      </c>
      <c r="Z45" s="41">
        <v>383.76</v>
      </c>
      <c r="AA45" s="20">
        <v>19.623044117647055</v>
      </c>
      <c r="AB45" s="20">
        <v>7.9967205882352932</v>
      </c>
      <c r="AC45" s="20">
        <v>7.0054235294117646</v>
      </c>
      <c r="AD45" s="20">
        <f t="shared" si="2"/>
        <v>3.5747804977521613E-2</v>
      </c>
      <c r="AE45">
        <f t="shared" si="3"/>
        <v>2.3221984044445763</v>
      </c>
      <c r="AF45">
        <f t="shared" si="4"/>
        <v>9.0719364789960911E-4</v>
      </c>
      <c r="AG45">
        <f t="shared" si="5"/>
        <v>0.42067468198542246</v>
      </c>
      <c r="AH45">
        <f t="shared" si="6"/>
        <v>0.20120401040175701</v>
      </c>
      <c r="AI45">
        <f t="shared" si="7"/>
        <v>3.6371330396418975E-4</v>
      </c>
      <c r="AJ45">
        <f t="shared" si="8"/>
        <v>5.6992700220194606E-2</v>
      </c>
      <c r="AK45">
        <f t="shared" si="9"/>
        <v>1.0327917956656345</v>
      </c>
      <c r="AL45">
        <f t="shared" si="10"/>
        <v>0.2255774495976105</v>
      </c>
      <c r="AM45">
        <f t="shared" si="11"/>
        <v>0.14585516405187934</v>
      </c>
      <c r="AN45">
        <f t="shared" si="12"/>
        <v>3.0023407040038137</v>
      </c>
      <c r="AO45">
        <f t="shared" si="13"/>
        <v>1.4042244093151242</v>
      </c>
      <c r="AP45">
        <f t="shared" si="14"/>
        <v>1.5981162946886895</v>
      </c>
      <c r="AQ45">
        <f t="shared" si="15"/>
        <v>97.501075138956949</v>
      </c>
      <c r="AR45" s="20">
        <f t="shared" si="16"/>
        <v>582.79750671965428</v>
      </c>
      <c r="AS45" s="20">
        <f t="shared" si="17"/>
        <v>2.6174138269959131</v>
      </c>
      <c r="AT45">
        <f t="shared" si="18"/>
        <v>0.37143261364948987</v>
      </c>
      <c r="AU45" s="20">
        <f t="shared" si="19"/>
        <v>2.2459812133464232</v>
      </c>
      <c r="AV45">
        <f t="shared" si="20"/>
        <v>137.02731382626527</v>
      </c>
      <c r="AW45" s="20">
        <f t="shared" si="21"/>
        <v>598.91743364932665</v>
      </c>
      <c r="AX45">
        <f t="shared" si="22"/>
        <v>48.201315751931737</v>
      </c>
      <c r="AY45" s="20">
        <f t="shared" si="23"/>
        <v>585.73468749484221</v>
      </c>
    </row>
    <row r="46" spans="1:51">
      <c r="A46">
        <f t="shared" si="24"/>
        <v>258</v>
      </c>
      <c r="B46" s="20">
        <v>252.92411198850002</v>
      </c>
      <c r="C46" s="20">
        <v>457.47674271</v>
      </c>
      <c r="D46" s="20">
        <v>53700.916170999502</v>
      </c>
      <c r="E46" s="20">
        <v>10.937611097000001</v>
      </c>
      <c r="F46" s="20">
        <v>3820.8527964179998</v>
      </c>
      <c r="G46" s="20">
        <v>7802.4436536479998</v>
      </c>
      <c r="H46" s="20">
        <v>0.30342260200000004</v>
      </c>
      <c r="I46" s="20">
        <v>5.1991480379999997</v>
      </c>
      <c r="J46" s="20">
        <v>1065.4080478160001</v>
      </c>
      <c r="K46" s="20">
        <v>22.051646988000002</v>
      </c>
      <c r="L46" s="20">
        <v>8.4884213119999998</v>
      </c>
      <c r="M46" s="20">
        <v>0.42160668200000001</v>
      </c>
      <c r="N46" s="20">
        <f t="shared" si="1"/>
        <v>0.25292411198850001</v>
      </c>
      <c r="O46" s="20">
        <f t="shared" si="25"/>
        <v>0.45747674271</v>
      </c>
      <c r="P46" s="20">
        <f t="shared" si="26"/>
        <v>53.700916170999506</v>
      </c>
      <c r="Q46" s="20">
        <f t="shared" si="27"/>
        <v>1.0937611097000002E-2</v>
      </c>
      <c r="R46" s="20">
        <f t="shared" si="28"/>
        <v>3.8208527964179999</v>
      </c>
      <c r="S46" s="20">
        <f t="shared" si="29"/>
        <v>7.802443653648</v>
      </c>
      <c r="T46" s="20">
        <f t="shared" si="30"/>
        <v>3.0342260200000006E-4</v>
      </c>
      <c r="U46" s="20">
        <f t="shared" si="31"/>
        <v>5.1991480379999996E-3</v>
      </c>
      <c r="V46" s="20">
        <f t="shared" si="32"/>
        <v>1.0654080478160002</v>
      </c>
      <c r="W46" s="20">
        <f t="shared" si="33"/>
        <v>2.2051646988000002E-2</v>
      </c>
      <c r="X46" s="20">
        <f t="shared" si="34"/>
        <v>8.488421312E-3</v>
      </c>
      <c r="Y46" s="20">
        <f t="shared" si="35"/>
        <v>4.2160668200000003E-4</v>
      </c>
      <c r="Z46" s="41">
        <v>394.27</v>
      </c>
      <c r="AA46" s="20">
        <v>19.875794444444445</v>
      </c>
      <c r="AB46" s="20">
        <v>7.5071919191919196</v>
      </c>
      <c r="AC46" s="20">
        <v>6.9825702020202023</v>
      </c>
      <c r="AD46" s="20">
        <f t="shared" si="2"/>
        <v>3.6444396540129681E-2</v>
      </c>
      <c r="AE46">
        <f t="shared" si="3"/>
        <v>2.3358380239669208</v>
      </c>
      <c r="AF46">
        <f t="shared" si="4"/>
        <v>9.0002971380374419E-4</v>
      </c>
      <c r="AG46">
        <f t="shared" si="5"/>
        <v>0.42485390619918456</v>
      </c>
      <c r="AH46">
        <f t="shared" si="6"/>
        <v>0.1995509885843478</v>
      </c>
      <c r="AI46">
        <f t="shared" si="7"/>
        <v>1.8618256179051028E-4</v>
      </c>
      <c r="AJ46">
        <f t="shared" si="8"/>
        <v>5.3164074242315382E-2</v>
      </c>
      <c r="AK46">
        <f t="shared" si="9"/>
        <v>1.0460944444444444</v>
      </c>
      <c r="AL46">
        <f t="shared" si="10"/>
        <v>0.21176846034391872</v>
      </c>
      <c r="AM46">
        <f t="shared" si="11"/>
        <v>0.1453793504480575</v>
      </c>
      <c r="AN46">
        <f t="shared" si="12"/>
        <v>3.0144932052683622</v>
      </c>
      <c r="AO46">
        <f t="shared" si="13"/>
        <v>1.4032422552364205</v>
      </c>
      <c r="AP46">
        <f t="shared" si="14"/>
        <v>1.6112509500319416</v>
      </c>
      <c r="AQ46">
        <f t="shared" si="15"/>
        <v>98.302420461448762</v>
      </c>
      <c r="AR46" s="20">
        <f t="shared" si="16"/>
        <v>594.05413530982037</v>
      </c>
      <c r="AS46" s="20">
        <f t="shared" si="17"/>
        <v>2.626083695609307</v>
      </c>
      <c r="AT46">
        <f t="shared" si="18"/>
        <v>0.35714781079197622</v>
      </c>
      <c r="AU46" s="20">
        <f t="shared" si="19"/>
        <v>2.2689358848173309</v>
      </c>
      <c r="AV46">
        <f t="shared" si="20"/>
        <v>138.42777833270534</v>
      </c>
      <c r="AW46" s="20">
        <f t="shared" si="21"/>
        <v>610.48284594021447</v>
      </c>
      <c r="AX46">
        <f t="shared" si="22"/>
        <v>48.832359267692816</v>
      </c>
      <c r="AY46" s="20">
        <f t="shared" si="23"/>
        <v>598.10709711771585</v>
      </c>
    </row>
    <row r="47" spans="1:51">
      <c r="A47">
        <f t="shared" si="24"/>
        <v>264</v>
      </c>
      <c r="B47" s="20">
        <v>247.06222295559999</v>
      </c>
      <c r="C47" s="20">
        <v>422.62673291150008</v>
      </c>
      <c r="D47" s="20">
        <v>52455.437213136101</v>
      </c>
      <c r="E47" s="20">
        <v>10.8147977688</v>
      </c>
      <c r="F47" s="20">
        <v>3754.9352302161001</v>
      </c>
      <c r="G47" s="20">
        <v>7586.3152651649998</v>
      </c>
      <c r="H47" s="20">
        <v>0.29680221689999997</v>
      </c>
      <c r="I47" s="20">
        <v>4.4115024393000004</v>
      </c>
      <c r="J47" s="20">
        <v>1075.1839156275</v>
      </c>
      <c r="K47" s="20">
        <v>21.580116038100002</v>
      </c>
      <c r="L47" s="20">
        <v>8.0129619086999995</v>
      </c>
      <c r="M47" s="20">
        <v>0.41557794240000001</v>
      </c>
      <c r="N47" s="20">
        <f t="shared" si="1"/>
        <v>0.24706222295559999</v>
      </c>
      <c r="O47" s="20">
        <f t="shared" si="25"/>
        <v>0.4226267329115001</v>
      </c>
      <c r="P47" s="20">
        <f t="shared" si="26"/>
        <v>52.455437213136101</v>
      </c>
      <c r="Q47" s="20">
        <f t="shared" si="27"/>
        <v>1.08147977688E-2</v>
      </c>
      <c r="R47" s="20">
        <f t="shared" si="28"/>
        <v>3.7549352302161001</v>
      </c>
      <c r="S47" s="20">
        <f t="shared" si="29"/>
        <v>7.5863152651650001</v>
      </c>
      <c r="T47" s="20">
        <f t="shared" si="30"/>
        <v>2.9680221689999995E-4</v>
      </c>
      <c r="U47" s="20">
        <f t="shared" si="31"/>
        <v>4.4115024393000003E-3</v>
      </c>
      <c r="V47" s="20">
        <f t="shared" si="32"/>
        <v>1.0751839156275</v>
      </c>
      <c r="W47" s="20">
        <f t="shared" si="33"/>
        <v>2.1580116038100002E-2</v>
      </c>
      <c r="X47" s="20">
        <f t="shared" si="34"/>
        <v>8.0129619086999997E-3</v>
      </c>
      <c r="Y47" s="20">
        <f t="shared" si="35"/>
        <v>4.1557794240000003E-4</v>
      </c>
      <c r="Z47" s="41">
        <v>389.05</v>
      </c>
      <c r="AA47" s="20">
        <v>18.862840632911393</v>
      </c>
      <c r="AB47" s="20">
        <v>6.69220670886076</v>
      </c>
      <c r="AC47" s="20">
        <v>6.776198734177215</v>
      </c>
      <c r="AD47" s="20">
        <f t="shared" si="2"/>
        <v>3.5599743941729101E-2</v>
      </c>
      <c r="AE47">
        <f t="shared" si="3"/>
        <v>2.2816632106627273</v>
      </c>
      <c r="AF47">
        <f t="shared" si="4"/>
        <v>8.8992370037440857E-4</v>
      </c>
      <c r="AG47">
        <f t="shared" si="5"/>
        <v>0.41752430284093034</v>
      </c>
      <c r="AH47">
        <f t="shared" si="6"/>
        <v>0.1940234083162404</v>
      </c>
      <c r="AI47">
        <f t="shared" si="7"/>
        <v>1.5797681071799463E-4</v>
      </c>
      <c r="AJ47">
        <f t="shared" si="8"/>
        <v>5.3651891997380241E-2</v>
      </c>
      <c r="AK47">
        <f t="shared" si="9"/>
        <v>0.99278108594270487</v>
      </c>
      <c r="AL47">
        <f t="shared" si="10"/>
        <v>0.18877875060256022</v>
      </c>
      <c r="AM47">
        <f t="shared" si="11"/>
        <v>0.14108263031807652</v>
      </c>
      <c r="AN47">
        <f t="shared" si="12"/>
        <v>2.9479107143283705</v>
      </c>
      <c r="AO47">
        <f t="shared" si="13"/>
        <v>1.3226424668633416</v>
      </c>
      <c r="AP47">
        <f t="shared" si="14"/>
        <v>1.6252682474650288</v>
      </c>
      <c r="AQ47">
        <f t="shared" si="15"/>
        <v>99.1576157778414</v>
      </c>
      <c r="AR47" s="20">
        <f t="shared" si="16"/>
        <v>586.09564873401075</v>
      </c>
      <c r="AS47" s="20">
        <f t="shared" si="17"/>
        <v>2.5659861554291692</v>
      </c>
      <c r="AT47">
        <f t="shared" si="18"/>
        <v>0.32986138092063677</v>
      </c>
      <c r="AU47" s="20">
        <f t="shared" si="19"/>
        <v>2.2361247745085322</v>
      </c>
      <c r="AV47">
        <f t="shared" si="20"/>
        <v>136.42597249276554</v>
      </c>
      <c r="AW47" s="20">
        <f t="shared" si="21"/>
        <v>600.74622958580733</v>
      </c>
      <c r="AX47">
        <f t="shared" si="22"/>
        <v>48.115413736783239</v>
      </c>
      <c r="AY47" s="20">
        <f t="shared" si="23"/>
        <v>589.71399940059371</v>
      </c>
    </row>
    <row r="48" spans="1:51">
      <c r="A48">
        <f t="shared" si="24"/>
        <v>270</v>
      </c>
      <c r="B48" s="20">
        <v>242.25505723199998</v>
      </c>
      <c r="C48" s="20">
        <v>401.18950149479997</v>
      </c>
      <c r="D48" s="20">
        <v>51560.886836680394</v>
      </c>
      <c r="E48" s="20">
        <v>17.414956159999999</v>
      </c>
      <c r="F48" s="20">
        <v>3791.3690646131995</v>
      </c>
      <c r="G48" s="20">
        <v>7611.8905311756998</v>
      </c>
      <c r="H48" s="20">
        <v>0.35002164609999997</v>
      </c>
      <c r="I48" s="20">
        <v>6.2492881170999999</v>
      </c>
      <c r="J48" s="20">
        <v>1074.8360658069998</v>
      </c>
      <c r="K48" s="20">
        <v>21.326031778800001</v>
      </c>
      <c r="L48" s="20">
        <v>7.8580496133999995</v>
      </c>
      <c r="M48" s="20">
        <v>0.38177598129999996</v>
      </c>
      <c r="N48" s="20">
        <f t="shared" si="1"/>
        <v>0.24225505723199997</v>
      </c>
      <c r="O48" s="20">
        <f t="shared" si="25"/>
        <v>0.40118950149479998</v>
      </c>
      <c r="P48" s="20">
        <f t="shared" si="26"/>
        <v>51.560886836680396</v>
      </c>
      <c r="Q48" s="20">
        <f t="shared" si="27"/>
        <v>1.7414956159999998E-2</v>
      </c>
      <c r="R48" s="20">
        <f t="shared" si="28"/>
        <v>3.7913690646131997</v>
      </c>
      <c r="S48" s="20">
        <f t="shared" si="29"/>
        <v>7.6118905311756997</v>
      </c>
      <c r="T48" s="20">
        <f t="shared" si="30"/>
        <v>3.5002164609999995E-4</v>
      </c>
      <c r="U48" s="20">
        <f t="shared" si="31"/>
        <v>6.2492881171000002E-3</v>
      </c>
      <c r="V48" s="20">
        <f t="shared" si="32"/>
        <v>1.0748360658069998</v>
      </c>
      <c r="W48" s="20">
        <f t="shared" si="33"/>
        <v>2.1326031778800002E-2</v>
      </c>
      <c r="X48" s="20">
        <f t="shared" si="34"/>
        <v>7.8580496133999998E-3</v>
      </c>
      <c r="Y48" s="20">
        <f t="shared" si="35"/>
        <v>3.8177598129999997E-4</v>
      </c>
      <c r="Z48" s="41">
        <v>379.39</v>
      </c>
      <c r="AA48" s="20">
        <v>16.735141813602016</v>
      </c>
      <c r="AB48" s="20">
        <v>6.2123731738035266</v>
      </c>
      <c r="AC48" s="20">
        <v>6.7395483627204031</v>
      </c>
      <c r="AD48" s="20">
        <f t="shared" si="2"/>
        <v>3.490706876541786E-2</v>
      </c>
      <c r="AE48">
        <f t="shared" si="3"/>
        <v>2.2427527984636972</v>
      </c>
      <c r="AF48">
        <f t="shared" si="4"/>
        <v>1.433034861962559E-3</v>
      </c>
      <c r="AG48">
        <f t="shared" si="5"/>
        <v>0.42157550755521123</v>
      </c>
      <c r="AH48">
        <f t="shared" si="6"/>
        <v>0.19467750719119437</v>
      </c>
      <c r="AI48">
        <f t="shared" si="7"/>
        <v>2.2378829425604297E-4</v>
      </c>
      <c r="AJ48">
        <f t="shared" si="8"/>
        <v>5.3634534221906179E-2</v>
      </c>
      <c r="AK48">
        <f t="shared" si="9"/>
        <v>0.88079693755800081</v>
      </c>
      <c r="AL48">
        <f t="shared" si="10"/>
        <v>0.17524324890842105</v>
      </c>
      <c r="AM48">
        <f t="shared" si="11"/>
        <v>0.14031955783302941</v>
      </c>
      <c r="AN48">
        <f t="shared" si="12"/>
        <v>2.9142971705882275</v>
      </c>
      <c r="AO48">
        <f t="shared" si="13"/>
        <v>1.1963597442994514</v>
      </c>
      <c r="AP48">
        <f t="shared" si="14"/>
        <v>1.7179374262887761</v>
      </c>
      <c r="AQ48">
        <f t="shared" si="15"/>
        <v>104.81136237787823</v>
      </c>
      <c r="AR48" s="20">
        <f t="shared" si="16"/>
        <v>578.59451702928436</v>
      </c>
      <c r="AS48" s="20">
        <f t="shared" si="17"/>
        <v>2.5276287317984343</v>
      </c>
      <c r="AT48">
        <f t="shared" si="18"/>
        <v>0.31556280674145043</v>
      </c>
      <c r="AU48" s="20">
        <f t="shared" si="19"/>
        <v>2.2120659250569839</v>
      </c>
      <c r="AV48">
        <f t="shared" si="20"/>
        <v>134.95814208772657</v>
      </c>
      <c r="AW48" s="20">
        <f t="shared" si="21"/>
        <v>588.21478586091757</v>
      </c>
      <c r="AX48">
        <f t="shared" si="22"/>
        <v>47.532044544275799</v>
      </c>
      <c r="AY48" s="20">
        <f t="shared" si="23"/>
        <v>577.97357039470944</v>
      </c>
    </row>
    <row r="49" spans="1:51">
      <c r="A49">
        <f t="shared" si="24"/>
        <v>276</v>
      </c>
      <c r="B49" s="20">
        <v>242.5811348037</v>
      </c>
      <c r="C49" s="20">
        <v>380.40798658770001</v>
      </c>
      <c r="D49" s="20">
        <v>51000.278601159007</v>
      </c>
      <c r="E49" s="20">
        <v>9.7593512679999996</v>
      </c>
      <c r="F49" s="20">
        <v>3860.0919267959998</v>
      </c>
      <c r="G49" s="20">
        <v>7559.4400085279995</v>
      </c>
      <c r="H49" s="20">
        <v>0.27120889599999998</v>
      </c>
      <c r="I49" s="20">
        <v>5.2691015519999995</v>
      </c>
      <c r="J49" s="20">
        <v>1043.6967094080001</v>
      </c>
      <c r="K49" s="20">
        <v>21.387682323999996</v>
      </c>
      <c r="L49" s="20">
        <v>7.7051635639999994</v>
      </c>
      <c r="M49" s="20">
        <v>0.37575812799999997</v>
      </c>
      <c r="N49" s="20">
        <f t="shared" si="1"/>
        <v>0.2425811348037</v>
      </c>
      <c r="O49" s="20">
        <f t="shared" si="25"/>
        <v>0.38040798658770003</v>
      </c>
      <c r="P49" s="20">
        <f t="shared" si="26"/>
        <v>51.00027860115901</v>
      </c>
      <c r="Q49" s="20">
        <f t="shared" si="27"/>
        <v>9.7593512680000001E-3</v>
      </c>
      <c r="R49" s="20">
        <f t="shared" si="28"/>
        <v>3.8600919267959997</v>
      </c>
      <c r="S49" s="20">
        <f t="shared" si="29"/>
        <v>7.5594400085279991</v>
      </c>
      <c r="T49" s="20">
        <f t="shared" si="30"/>
        <v>2.7120889599999999E-4</v>
      </c>
      <c r="U49" s="20">
        <f t="shared" si="31"/>
        <v>5.2691015519999995E-3</v>
      </c>
      <c r="V49" s="20">
        <f t="shared" si="32"/>
        <v>1.0436967094080001</v>
      </c>
      <c r="W49" s="20">
        <f t="shared" si="33"/>
        <v>2.1387682323999995E-2</v>
      </c>
      <c r="X49" s="20">
        <f t="shared" si="34"/>
        <v>7.7051635639999996E-3</v>
      </c>
      <c r="Y49" s="20">
        <f t="shared" si="35"/>
        <v>3.7575812799999999E-4</v>
      </c>
      <c r="Z49" s="41">
        <v>396.77</v>
      </c>
      <c r="AA49" s="20">
        <v>18.028652685421996</v>
      </c>
      <c r="AB49" s="20">
        <v>5.724202557544757</v>
      </c>
      <c r="AC49" s="20">
        <v>6.728986189258312</v>
      </c>
      <c r="AD49" s="20">
        <f t="shared" si="2"/>
        <v>3.4954054006296829E-2</v>
      </c>
      <c r="AE49">
        <f t="shared" si="3"/>
        <v>2.2183679252352766</v>
      </c>
      <c r="AF49">
        <f t="shared" si="4"/>
        <v>8.0307354601933756E-4</v>
      </c>
      <c r="AG49">
        <f t="shared" si="5"/>
        <v>0.42921704152661228</v>
      </c>
      <c r="AH49">
        <f t="shared" si="6"/>
        <v>0.19333606159918157</v>
      </c>
      <c r="AI49">
        <f t="shared" si="7"/>
        <v>1.8868761153088628E-4</v>
      </c>
      <c r="AJ49">
        <f t="shared" si="8"/>
        <v>5.2080674122155696E-2</v>
      </c>
      <c r="AK49">
        <f t="shared" si="9"/>
        <v>0.94887645712747348</v>
      </c>
      <c r="AL49">
        <f t="shared" si="10"/>
        <v>0.16147256861903403</v>
      </c>
      <c r="AM49">
        <f t="shared" si="11"/>
        <v>0.14009964999496799</v>
      </c>
      <c r="AN49">
        <f t="shared" si="12"/>
        <v>2.8939934636407765</v>
      </c>
      <c r="AO49">
        <f t="shared" si="13"/>
        <v>1.2504486757414754</v>
      </c>
      <c r="AP49">
        <f t="shared" si="14"/>
        <v>1.643544787899301</v>
      </c>
      <c r="AQ49">
        <f t="shared" si="15"/>
        <v>100.27266750973635</v>
      </c>
      <c r="AR49" s="20">
        <f t="shared" si="16"/>
        <v>591.6260337620638</v>
      </c>
      <c r="AS49" s="20">
        <f t="shared" si="17"/>
        <v>2.4997304761204608</v>
      </c>
      <c r="AT49">
        <f t="shared" si="18"/>
        <v>0.30157221861400202</v>
      </c>
      <c r="AU49" s="20">
        <f t="shared" si="19"/>
        <v>2.1981582575064587</v>
      </c>
      <c r="AV49">
        <f t="shared" si="20"/>
        <v>134.10963529046904</v>
      </c>
      <c r="AW49" s="20">
        <f t="shared" si="21"/>
        <v>603.57425693057849</v>
      </c>
      <c r="AX49">
        <f t="shared" si="22"/>
        <v>47.288024248607414</v>
      </c>
      <c r="AY49" s="20">
        <f t="shared" si="23"/>
        <v>594.13780002048202</v>
      </c>
    </row>
    <row r="50" spans="1:51">
      <c r="A50">
        <f t="shared" si="24"/>
        <v>282</v>
      </c>
      <c r="B50" s="20">
        <v>234.62431747149998</v>
      </c>
      <c r="C50" s="20">
        <v>348.68565220940002</v>
      </c>
      <c r="D50" s="20">
        <v>49936.157293544493</v>
      </c>
      <c r="E50" s="20">
        <v>10.031689602</v>
      </c>
      <c r="F50" s="20">
        <v>3867.418267086</v>
      </c>
      <c r="G50" s="20">
        <v>7316.1961017419999</v>
      </c>
      <c r="H50" s="20">
        <v>0.27222736200000003</v>
      </c>
      <c r="I50" s="20">
        <v>6.4406547479999992</v>
      </c>
      <c r="J50" s="20">
        <v>1027.4540272259999</v>
      </c>
      <c r="K50" s="20">
        <v>20.805719681999999</v>
      </c>
      <c r="L50" s="20">
        <v>7.5099282060000006</v>
      </c>
      <c r="M50" s="20">
        <v>0.41228074799999997</v>
      </c>
      <c r="N50" s="20">
        <f t="shared" si="1"/>
        <v>0.23462431747149998</v>
      </c>
      <c r="O50" s="20">
        <f t="shared" si="25"/>
        <v>0.34868565220940001</v>
      </c>
      <c r="P50" s="20">
        <f t="shared" si="26"/>
        <v>49.93615729354449</v>
      </c>
      <c r="Q50" s="20">
        <f t="shared" si="27"/>
        <v>1.0031689602E-2</v>
      </c>
      <c r="R50" s="20">
        <f t="shared" si="28"/>
        <v>3.8674182670860002</v>
      </c>
      <c r="S50" s="20">
        <f t="shared" si="29"/>
        <v>7.3161961017420003</v>
      </c>
      <c r="T50" s="20">
        <f t="shared" si="30"/>
        <v>2.7222736200000001E-4</v>
      </c>
      <c r="U50" s="20">
        <f t="shared" si="31"/>
        <v>6.4406547479999993E-3</v>
      </c>
      <c r="V50" s="20">
        <f t="shared" si="32"/>
        <v>1.027454027226</v>
      </c>
      <c r="W50" s="20">
        <f t="shared" si="33"/>
        <v>2.0805719681999998E-2</v>
      </c>
      <c r="X50" s="20">
        <f t="shared" si="34"/>
        <v>7.5099282060000008E-3</v>
      </c>
      <c r="Y50" s="20">
        <f t="shared" si="35"/>
        <v>4.12280748E-4</v>
      </c>
      <c r="Z50" s="41">
        <v>397.15</v>
      </c>
      <c r="AA50" s="20">
        <v>15.863891730279899</v>
      </c>
      <c r="AB50" s="20">
        <v>5.1594333333333333</v>
      </c>
      <c r="AC50" s="20">
        <v>6.5188506361323153</v>
      </c>
      <c r="AD50" s="20">
        <f t="shared" si="2"/>
        <v>3.3807538540561954E-2</v>
      </c>
      <c r="AE50">
        <f t="shared" si="3"/>
        <v>2.1720816569614829</v>
      </c>
      <c r="AF50">
        <f t="shared" si="4"/>
        <v>8.2548361259000206E-4</v>
      </c>
      <c r="AG50">
        <f t="shared" si="5"/>
        <v>0.43003168277457376</v>
      </c>
      <c r="AH50">
        <f t="shared" si="6"/>
        <v>0.18711498981437341</v>
      </c>
      <c r="AI50">
        <f t="shared" si="7"/>
        <v>2.3064117271262306E-4</v>
      </c>
      <c r="AJ50">
        <f t="shared" si="8"/>
        <v>5.1270161039221558E-2</v>
      </c>
      <c r="AK50">
        <f t="shared" si="9"/>
        <v>0.83494167001473152</v>
      </c>
      <c r="AL50">
        <f t="shared" si="10"/>
        <v>0.14554113775270333</v>
      </c>
      <c r="AM50">
        <f t="shared" si="11"/>
        <v>0.135724560402505</v>
      </c>
      <c r="AN50">
        <f t="shared" si="12"/>
        <v>2.841554615374954</v>
      </c>
      <c r="AO50">
        <f t="shared" si="13"/>
        <v>1.1162073681699398</v>
      </c>
      <c r="AP50">
        <f t="shared" si="14"/>
        <v>1.7253472472050142</v>
      </c>
      <c r="AQ50">
        <f t="shared" si="15"/>
        <v>105.26343555197791</v>
      </c>
      <c r="AR50" s="20">
        <f t="shared" si="16"/>
        <v>592.70261925535272</v>
      </c>
      <c r="AS50" s="20">
        <f t="shared" si="17"/>
        <v>2.445330471140942</v>
      </c>
      <c r="AT50">
        <f t="shared" si="18"/>
        <v>0.2812656981552083</v>
      </c>
      <c r="AU50" s="20">
        <f t="shared" si="19"/>
        <v>2.1640647729857339</v>
      </c>
      <c r="AV50">
        <f t="shared" si="20"/>
        <v>132.02959179985962</v>
      </c>
      <c r="AW50" s="20">
        <f t="shared" si="21"/>
        <v>599.73746550586861</v>
      </c>
      <c r="AX50">
        <f t="shared" si="22"/>
        <v>46.590166536609843</v>
      </c>
      <c r="AY50" s="20">
        <f t="shared" si="23"/>
        <v>591.23204141560063</v>
      </c>
    </row>
    <row r="51" spans="1:51">
      <c r="A51">
        <f t="shared" si="24"/>
        <v>288</v>
      </c>
      <c r="B51" s="20">
        <v>229.90109323799999</v>
      </c>
      <c r="C51" s="20">
        <v>328.09898475800003</v>
      </c>
      <c r="D51" s="20">
        <v>48343.504936270001</v>
      </c>
      <c r="E51" s="20">
        <v>16.969322010900001</v>
      </c>
      <c r="F51" s="20">
        <v>3853.6147762300998</v>
      </c>
      <c r="G51" s="20">
        <v>7191.1934709194993</v>
      </c>
      <c r="H51" s="20">
        <v>0.3251324384</v>
      </c>
      <c r="I51" s="20">
        <v>8.0128769616</v>
      </c>
      <c r="J51" s="20">
        <v>1022.6070495304999</v>
      </c>
      <c r="K51" s="20">
        <v>20.654697201599998</v>
      </c>
      <c r="L51" s="20">
        <v>7.2595353158999991</v>
      </c>
      <c r="M51" s="20">
        <v>0.39560609269999997</v>
      </c>
      <c r="N51" s="20">
        <f t="shared" si="1"/>
        <v>0.22990109323799998</v>
      </c>
      <c r="O51" s="20">
        <f t="shared" si="25"/>
        <v>0.32809898475800003</v>
      </c>
      <c r="P51" s="20">
        <f t="shared" si="26"/>
        <v>48.343504936270001</v>
      </c>
      <c r="Q51" s="20">
        <f t="shared" si="27"/>
        <v>1.6969322010900002E-2</v>
      </c>
      <c r="R51" s="20">
        <f t="shared" si="28"/>
        <v>3.8536147762300996</v>
      </c>
      <c r="S51" s="20">
        <f t="shared" si="29"/>
        <v>7.1911934709194991</v>
      </c>
      <c r="T51" s="20">
        <f t="shared" si="30"/>
        <v>3.2513243840000001E-4</v>
      </c>
      <c r="U51" s="20">
        <f t="shared" si="31"/>
        <v>8.0128769615999997E-3</v>
      </c>
      <c r="V51" s="20">
        <f t="shared" si="32"/>
        <v>1.0226070495305</v>
      </c>
      <c r="W51" s="20">
        <f t="shared" si="33"/>
        <v>2.0654697201599997E-2</v>
      </c>
      <c r="X51" s="20">
        <f t="shared" si="34"/>
        <v>7.259535315899999E-3</v>
      </c>
      <c r="Y51" s="20">
        <f t="shared" si="35"/>
        <v>3.9560609269999997E-4</v>
      </c>
      <c r="Z51" s="41">
        <v>394.03</v>
      </c>
      <c r="AA51" s="20">
        <v>16.580486363636364</v>
      </c>
      <c r="AB51" s="20">
        <v>4.8402348484848483</v>
      </c>
      <c r="AC51" s="20">
        <v>6.3503628787878785</v>
      </c>
      <c r="AD51" s="20">
        <f t="shared" si="2"/>
        <v>3.3126958679827082E-2</v>
      </c>
      <c r="AE51">
        <f t="shared" si="3"/>
        <v>2.1028057823518922</v>
      </c>
      <c r="AF51">
        <f t="shared" si="4"/>
        <v>1.3963646995186177E-3</v>
      </c>
      <c r="AG51">
        <f t="shared" si="5"/>
        <v>0.42849682463640842</v>
      </c>
      <c r="AH51">
        <f t="shared" si="6"/>
        <v>0.18391799158361891</v>
      </c>
      <c r="AI51">
        <f t="shared" si="7"/>
        <v>2.86942773915846E-4</v>
      </c>
      <c r="AJ51">
        <f t="shared" si="8"/>
        <v>5.1028295884755492E-2</v>
      </c>
      <c r="AK51">
        <f t="shared" si="9"/>
        <v>0.87265717703349288</v>
      </c>
      <c r="AL51">
        <f t="shared" si="10"/>
        <v>0.13653694918151899</v>
      </c>
      <c r="AM51">
        <f t="shared" si="11"/>
        <v>0.13221659127186922</v>
      </c>
      <c r="AN51">
        <f t="shared" si="12"/>
        <v>2.7679322019301096</v>
      </c>
      <c r="AO51">
        <f t="shared" si="13"/>
        <v>1.1414107174868811</v>
      </c>
      <c r="AP51">
        <f t="shared" si="14"/>
        <v>1.6265214844432285</v>
      </c>
      <c r="AQ51">
        <f t="shared" si="15"/>
        <v>99.234075765881371</v>
      </c>
      <c r="AR51" s="20">
        <f t="shared" si="16"/>
        <v>582.02906236670901</v>
      </c>
      <c r="AS51" s="20">
        <f t="shared" si="17"/>
        <v>2.3725623359735284</v>
      </c>
      <c r="AT51">
        <f t="shared" si="18"/>
        <v>0.26875354045338817</v>
      </c>
      <c r="AU51" s="20">
        <f t="shared" si="19"/>
        <v>2.1038087955201403</v>
      </c>
      <c r="AV51">
        <f t="shared" si="20"/>
        <v>128.35337461468376</v>
      </c>
      <c r="AW51" s="20">
        <f t="shared" si="21"/>
        <v>590.71426007564503</v>
      </c>
      <c r="AX51">
        <f t="shared" si="22"/>
        <v>45.204520474586879</v>
      </c>
      <c r="AY51" s="20">
        <f t="shared" si="23"/>
        <v>582.73504076547692</v>
      </c>
    </row>
    <row r="52" spans="1:51">
      <c r="A52">
        <f t="shared" si="24"/>
        <v>294</v>
      </c>
      <c r="B52" s="20">
        <v>215.39167292179999</v>
      </c>
      <c r="C52" s="20">
        <v>277.770206922</v>
      </c>
      <c r="D52" s="20">
        <v>45309.6322621012</v>
      </c>
      <c r="E52" s="20">
        <v>12.9932832965</v>
      </c>
      <c r="F52" s="20">
        <v>3935.199844927</v>
      </c>
      <c r="G52" s="20">
        <v>6737.2279246664993</v>
      </c>
      <c r="H52" s="20">
        <v>0.31613474800000002</v>
      </c>
      <c r="I52" s="20">
        <v>17.456208988499998</v>
      </c>
      <c r="J52" s="20">
        <v>1037.94705888</v>
      </c>
      <c r="K52" s="20">
        <v>19.233816257000001</v>
      </c>
      <c r="L52" s="20">
        <v>7.1153342679999998</v>
      </c>
      <c r="M52" s="20">
        <v>1.244868163</v>
      </c>
      <c r="N52" s="20">
        <f t="shared" si="1"/>
        <v>0.2153916729218</v>
      </c>
      <c r="O52" s="20">
        <f t="shared" si="25"/>
        <v>0.277770206922</v>
      </c>
      <c r="P52" s="20">
        <f t="shared" si="26"/>
        <v>45.309632262101204</v>
      </c>
      <c r="Q52" s="20">
        <f t="shared" si="27"/>
        <v>1.2993283296499999E-2</v>
      </c>
      <c r="R52" s="20">
        <f t="shared" si="28"/>
        <v>3.9351998449269998</v>
      </c>
      <c r="S52" s="20">
        <f t="shared" si="29"/>
        <v>6.7372279246664997</v>
      </c>
      <c r="T52" s="20">
        <f t="shared" si="30"/>
        <v>3.1613474800000003E-4</v>
      </c>
      <c r="U52" s="20">
        <f t="shared" si="31"/>
        <v>1.7456208988499998E-2</v>
      </c>
      <c r="V52" s="20">
        <f t="shared" si="32"/>
        <v>1.0379470588799999</v>
      </c>
      <c r="W52" s="20">
        <f t="shared" si="33"/>
        <v>1.9233816257000002E-2</v>
      </c>
      <c r="X52" s="20">
        <f t="shared" si="34"/>
        <v>7.1153342679999999E-3</v>
      </c>
      <c r="Y52" s="20">
        <f t="shared" si="35"/>
        <v>1.2448681630000001E-3</v>
      </c>
      <c r="Z52" s="41">
        <v>392.08</v>
      </c>
      <c r="AA52" s="20">
        <v>13.235972750000002</v>
      </c>
      <c r="AB52" s="20">
        <v>3.9121747500000001</v>
      </c>
      <c r="AC52" s="20">
        <v>5.5083820000000001</v>
      </c>
      <c r="AD52" s="20">
        <f t="shared" si="2"/>
        <v>3.1036264109769451E-2</v>
      </c>
      <c r="AE52">
        <f t="shared" si="3"/>
        <v>1.9708408987429842</v>
      </c>
      <c r="AF52">
        <f t="shared" si="4"/>
        <v>1.0691860355070972E-3</v>
      </c>
      <c r="AG52">
        <f t="shared" si="5"/>
        <v>0.4375685520674944</v>
      </c>
      <c r="AH52">
        <f t="shared" si="6"/>
        <v>0.17230761955668797</v>
      </c>
      <c r="AI52">
        <f t="shared" si="7"/>
        <v>6.2511043826320493E-4</v>
      </c>
      <c r="AJ52">
        <f t="shared" si="8"/>
        <v>5.1793765413173654E-2</v>
      </c>
      <c r="AK52">
        <f t="shared" si="9"/>
        <v>0.69663014473684226</v>
      </c>
      <c r="AL52">
        <f t="shared" si="10"/>
        <v>0.11035753878702398</v>
      </c>
      <c r="AM52">
        <f t="shared" si="11"/>
        <v>0.11468627940870289</v>
      </c>
      <c r="AN52">
        <f t="shared" si="12"/>
        <v>2.6342051322541109</v>
      </c>
      <c r="AO52">
        <f t="shared" si="13"/>
        <v>0.9216739629325692</v>
      </c>
      <c r="AP52">
        <f t="shared" si="14"/>
        <v>1.7125311693215417</v>
      </c>
      <c r="AQ52">
        <f t="shared" si="15"/>
        <v>104.48152664030725</v>
      </c>
      <c r="AR52" s="20">
        <f t="shared" si="16"/>
        <v>576.76167460301065</v>
      </c>
      <c r="AS52" s="20">
        <f t="shared" si="17"/>
        <v>2.2276728442963862</v>
      </c>
      <c r="AT52">
        <f t="shared" si="18"/>
        <v>0.22504381819572689</v>
      </c>
      <c r="AU52" s="20">
        <f t="shared" si="19"/>
        <v>2.0026290261006592</v>
      </c>
      <c r="AV52">
        <f t="shared" si="20"/>
        <v>122.18039688240121</v>
      </c>
      <c r="AW52" s="20">
        <f t="shared" si="21"/>
        <v>577.28937225017773</v>
      </c>
      <c r="AX52">
        <f t="shared" si="22"/>
        <v>42.772512445387527</v>
      </c>
      <c r="AY52" s="20">
        <f t="shared" si="23"/>
        <v>570.84007768346396</v>
      </c>
    </row>
    <row r="53" spans="1:51">
      <c r="A53">
        <f t="shared" si="24"/>
        <v>300</v>
      </c>
      <c r="B53" s="20">
        <v>208.4367527208</v>
      </c>
      <c r="C53" s="20">
        <v>249.98012928360001</v>
      </c>
      <c r="D53" s="20">
        <v>44939.575860692399</v>
      </c>
      <c r="E53" s="20">
        <v>23.034660287999998</v>
      </c>
      <c r="F53" s="20">
        <v>4226.155573004</v>
      </c>
      <c r="G53" s="20">
        <v>6430.512803871</v>
      </c>
      <c r="H53" s="20">
        <v>0.34324890400000002</v>
      </c>
      <c r="I53" s="20">
        <v>5.0923833649999999</v>
      </c>
      <c r="J53" s="20">
        <v>958.31930389399997</v>
      </c>
      <c r="K53" s="20">
        <v>18.216631154000002</v>
      </c>
      <c r="L53" s="20">
        <v>6.8291688430000006</v>
      </c>
      <c r="M53" s="20">
        <v>0.43533336899999997</v>
      </c>
      <c r="N53" s="20">
        <f t="shared" si="1"/>
        <v>0.20843675272080001</v>
      </c>
      <c r="O53" s="20">
        <f t="shared" si="25"/>
        <v>0.2499801292836</v>
      </c>
      <c r="P53" s="20">
        <f t="shared" si="26"/>
        <v>44.939575860692401</v>
      </c>
      <c r="Q53" s="20">
        <f t="shared" si="27"/>
        <v>2.3034660287999997E-2</v>
      </c>
      <c r="R53" s="20">
        <f t="shared" si="28"/>
        <v>4.2261555730040001</v>
      </c>
      <c r="S53" s="20">
        <f t="shared" si="29"/>
        <v>6.4305128038710002</v>
      </c>
      <c r="T53" s="20">
        <f t="shared" si="30"/>
        <v>3.4324890400000001E-4</v>
      </c>
      <c r="U53" s="20">
        <f t="shared" si="31"/>
        <v>5.0923833649999996E-3</v>
      </c>
      <c r="V53" s="20">
        <f t="shared" si="32"/>
        <v>0.958319303894</v>
      </c>
      <c r="W53" s="20">
        <f t="shared" si="33"/>
        <v>1.8216631154000001E-2</v>
      </c>
      <c r="X53" s="20">
        <f t="shared" si="34"/>
        <v>6.8291688430000006E-3</v>
      </c>
      <c r="Y53" s="20">
        <f t="shared" si="35"/>
        <v>4.3533336899999998E-4</v>
      </c>
      <c r="Z53" s="41">
        <v>405.32</v>
      </c>
      <c r="AA53" s="20">
        <v>12.777110349127181</v>
      </c>
      <c r="AB53" s="20">
        <v>3.4840436408977555</v>
      </c>
      <c r="AC53" s="20">
        <v>5.3400411471321689</v>
      </c>
      <c r="AD53" s="20">
        <f t="shared" si="2"/>
        <v>3.0034114224899135E-2</v>
      </c>
      <c r="AE53">
        <f t="shared" si="3"/>
        <v>1.9547444915481689</v>
      </c>
      <c r="AF53">
        <f t="shared" si="4"/>
        <v>1.8954668000822875E-3</v>
      </c>
      <c r="AG53">
        <f t="shared" si="5"/>
        <v>0.46992093102342475</v>
      </c>
      <c r="AH53">
        <f t="shared" si="6"/>
        <v>0.16446324306575447</v>
      </c>
      <c r="AI53">
        <f t="shared" si="7"/>
        <v>1.8235929686660697E-4</v>
      </c>
      <c r="AJ53">
        <f t="shared" si="8"/>
        <v>4.7820324545608785E-2</v>
      </c>
      <c r="AK53">
        <f t="shared" si="9"/>
        <v>0.67247949205932533</v>
      </c>
      <c r="AL53">
        <f t="shared" si="10"/>
        <v>9.8280497627581245E-2</v>
      </c>
      <c r="AM53">
        <f t="shared" si="11"/>
        <v>0.11118136887637245</v>
      </c>
      <c r="AN53">
        <f t="shared" si="12"/>
        <v>2.6390268162799062</v>
      </c>
      <c r="AO53">
        <f t="shared" si="13"/>
        <v>0.88194135856327904</v>
      </c>
      <c r="AP53">
        <f t="shared" si="14"/>
        <v>1.7570854577166273</v>
      </c>
      <c r="AQ53">
        <f t="shared" si="15"/>
        <v>107.19978377529142</v>
      </c>
      <c r="AR53" s="20">
        <f t="shared" si="16"/>
        <v>591.16208637956731</v>
      </c>
      <c r="AS53" s="20">
        <f t="shared" si="17"/>
        <v>2.1991399994813805</v>
      </c>
      <c r="AT53">
        <f t="shared" si="18"/>
        <v>0.20946186650395371</v>
      </c>
      <c r="AU53" s="20">
        <f t="shared" si="19"/>
        <v>1.9896781329774269</v>
      </c>
      <c r="AV53">
        <f t="shared" si="20"/>
        <v>121.3902628929528</v>
      </c>
      <c r="AW53" s="20">
        <f t="shared" si="21"/>
        <v>588.34929957509758</v>
      </c>
      <c r="AX53">
        <f t="shared" si="22"/>
        <v>42.680107220234305</v>
      </c>
      <c r="AY53" s="20">
        <f t="shared" si="23"/>
        <v>582.60578729374163</v>
      </c>
    </row>
    <row r="54" spans="1:51">
      <c r="A54">
        <f t="shared" si="24"/>
        <v>306</v>
      </c>
      <c r="B54" s="20">
        <v>215.60401340549998</v>
      </c>
      <c r="C54" s="20">
        <v>248.94925520940001</v>
      </c>
      <c r="D54" s="20">
        <v>46850.344230710696</v>
      </c>
      <c r="E54" s="20">
        <v>12.101098173</v>
      </c>
      <c r="F54" s="20">
        <v>4489.468364376</v>
      </c>
      <c r="G54" s="20">
        <v>6681.1309583420007</v>
      </c>
      <c r="H54" s="20">
        <v>0.23674578600000001</v>
      </c>
      <c r="I54" s="20">
        <v>4.8138559710000006</v>
      </c>
      <c r="J54" s="20">
        <v>876.74156389999996</v>
      </c>
      <c r="K54" s="20">
        <v>18.464921858</v>
      </c>
      <c r="L54" s="20">
        <v>6.1185066720000005</v>
      </c>
      <c r="M54" s="20">
        <v>0.29856857200000003</v>
      </c>
      <c r="N54" s="20">
        <f t="shared" si="1"/>
        <v>0.21560401340549998</v>
      </c>
      <c r="O54" s="20">
        <f t="shared" si="25"/>
        <v>0.24894925520940001</v>
      </c>
      <c r="P54" s="20">
        <f t="shared" si="26"/>
        <v>46.850344230710697</v>
      </c>
      <c r="Q54" s="20">
        <f t="shared" si="27"/>
        <v>1.2101098173000001E-2</v>
      </c>
      <c r="R54" s="20">
        <f t="shared" si="28"/>
        <v>4.4894683643760001</v>
      </c>
      <c r="S54" s="20">
        <f t="shared" si="29"/>
        <v>6.6811309583420009</v>
      </c>
      <c r="T54" s="20">
        <f t="shared" si="30"/>
        <v>2.3674578600000001E-4</v>
      </c>
      <c r="U54" s="20">
        <f t="shared" si="31"/>
        <v>4.8138559710000006E-3</v>
      </c>
      <c r="V54" s="20">
        <f t="shared" si="32"/>
        <v>0.87674156389999991</v>
      </c>
      <c r="W54" s="20">
        <f t="shared" si="33"/>
        <v>1.8464921858E-2</v>
      </c>
      <c r="X54" s="20">
        <f t="shared" si="34"/>
        <v>6.1185066720000009E-3</v>
      </c>
      <c r="Y54" s="20">
        <f t="shared" si="35"/>
        <v>2.9856857200000002E-4</v>
      </c>
      <c r="Z54" s="41">
        <v>412.51</v>
      </c>
      <c r="AA54" s="20">
        <v>12.861143908629442</v>
      </c>
      <c r="AB54" s="20">
        <v>3.5105189086294417</v>
      </c>
      <c r="AC54" s="20">
        <v>5.6622701776649755</v>
      </c>
      <c r="AD54" s="20">
        <f t="shared" si="2"/>
        <v>3.1066860721253597E-2</v>
      </c>
      <c r="AE54">
        <f t="shared" si="3"/>
        <v>2.0378575132975509</v>
      </c>
      <c r="AF54">
        <f t="shared" si="4"/>
        <v>9.9577026727010903E-4</v>
      </c>
      <c r="AG54">
        <f t="shared" si="5"/>
        <v>0.49919959574232764</v>
      </c>
      <c r="AH54">
        <f t="shared" si="6"/>
        <v>0.17087291453560105</v>
      </c>
      <c r="AI54">
        <f t="shared" si="7"/>
        <v>1.7238517353625784E-4</v>
      </c>
      <c r="AJ54">
        <f t="shared" si="8"/>
        <v>4.3749579036926146E-2</v>
      </c>
      <c r="AK54">
        <f t="shared" si="9"/>
        <v>0.67690231098049691</v>
      </c>
      <c r="AL54">
        <f t="shared" si="10"/>
        <v>9.9027331696176057E-2</v>
      </c>
      <c r="AM54">
        <f t="shared" si="11"/>
        <v>0.11789028060930618</v>
      </c>
      <c r="AN54">
        <f t="shared" si="12"/>
        <v>2.7528477580532118</v>
      </c>
      <c r="AO54">
        <f t="shared" si="13"/>
        <v>0.89381992328597915</v>
      </c>
      <c r="AP54">
        <f t="shared" si="14"/>
        <v>1.8590278347672327</v>
      </c>
      <c r="AQ54">
        <f t="shared" si="15"/>
        <v>113.41928819914887</v>
      </c>
      <c r="AR54" s="20">
        <f t="shared" si="16"/>
        <v>607.3423745341604</v>
      </c>
      <c r="AS54" s="20">
        <f t="shared" si="17"/>
        <v>2.2847150230321378</v>
      </c>
      <c r="AT54">
        <f t="shared" si="18"/>
        <v>0.21691761230548223</v>
      </c>
      <c r="AU54" s="20">
        <f t="shared" si="19"/>
        <v>2.0677974107266555</v>
      </c>
      <c r="AV54">
        <f t="shared" si="20"/>
        <v>126.15632002843324</v>
      </c>
      <c r="AW54" s="20">
        <f t="shared" si="21"/>
        <v>602.72879409043924</v>
      </c>
      <c r="AX54">
        <f t="shared" si="22"/>
        <v>44.573705875015605</v>
      </c>
      <c r="AY54" s="20">
        <f t="shared" si="23"/>
        <v>596.94163682611475</v>
      </c>
    </row>
    <row r="55" spans="1:51">
      <c r="A55">
        <f t="shared" si="24"/>
        <v>312</v>
      </c>
      <c r="B55" s="20">
        <v>206.8295135283</v>
      </c>
      <c r="C55" s="20">
        <v>232.32463518240002</v>
      </c>
      <c r="D55" s="20">
        <v>44415.026597284203</v>
      </c>
      <c r="E55" s="20">
        <v>13.674574109000002</v>
      </c>
      <c r="F55" s="20">
        <v>4280.297438697</v>
      </c>
      <c r="G55" s="20">
        <v>6532.1176817820005</v>
      </c>
      <c r="H55" s="20">
        <v>0.24292837800000003</v>
      </c>
      <c r="I55" s="20">
        <v>4.4628762430000002</v>
      </c>
      <c r="J55" s="20">
        <v>822.38046529799999</v>
      </c>
      <c r="K55" s="20">
        <v>17.981131875000003</v>
      </c>
      <c r="L55" s="20">
        <v>5.5077036350000004</v>
      </c>
      <c r="M55" s="20">
        <v>0.26701589600000003</v>
      </c>
      <c r="N55" s="20">
        <f t="shared" si="1"/>
        <v>0.20682951352830001</v>
      </c>
      <c r="O55" s="20">
        <f t="shared" si="25"/>
        <v>0.23232463518240001</v>
      </c>
      <c r="P55" s="20">
        <f t="shared" si="26"/>
        <v>44.415026597284204</v>
      </c>
      <c r="Q55" s="20">
        <f t="shared" si="27"/>
        <v>1.3674574109000002E-2</v>
      </c>
      <c r="R55" s="20">
        <f t="shared" si="28"/>
        <v>4.2802974386969996</v>
      </c>
      <c r="S55" s="20">
        <f t="shared" si="29"/>
        <v>6.5321176817820001</v>
      </c>
      <c r="T55" s="20">
        <f t="shared" si="30"/>
        <v>2.4292837800000004E-4</v>
      </c>
      <c r="U55" s="20">
        <f t="shared" si="31"/>
        <v>4.4628762430000005E-3</v>
      </c>
      <c r="V55" s="20">
        <f t="shared" si="32"/>
        <v>0.82238046529800002</v>
      </c>
      <c r="W55" s="20">
        <f t="shared" si="33"/>
        <v>1.7981131875000004E-2</v>
      </c>
      <c r="X55" s="20">
        <f t="shared" si="34"/>
        <v>5.5077036350000006E-3</v>
      </c>
      <c r="Y55" s="20">
        <f t="shared" si="35"/>
        <v>2.6701589600000006E-4</v>
      </c>
      <c r="Z55" s="41">
        <v>393.91</v>
      </c>
      <c r="AA55" s="20">
        <v>12.032354659949622</v>
      </c>
      <c r="AB55" s="20">
        <v>3.2366267002518887</v>
      </c>
      <c r="AC55" s="20">
        <v>5.4050659949622162</v>
      </c>
      <c r="AD55" s="20">
        <f t="shared" si="2"/>
        <v>2.980252356315562E-2</v>
      </c>
      <c r="AE55">
        <f t="shared" si="3"/>
        <v>1.9319280816565554</v>
      </c>
      <c r="AF55">
        <f t="shared" si="4"/>
        <v>1.1252478180621274E-3</v>
      </c>
      <c r="AG55">
        <f t="shared" si="5"/>
        <v>0.47594115330211262</v>
      </c>
      <c r="AH55">
        <f t="shared" si="6"/>
        <v>0.16706183329365729</v>
      </c>
      <c r="AI55">
        <f t="shared" si="7"/>
        <v>1.5981651720680396E-4</v>
      </c>
      <c r="AJ55">
        <f t="shared" si="8"/>
        <v>4.1036949366167669E-2</v>
      </c>
      <c r="AK55">
        <f t="shared" si="9"/>
        <v>0.63328182420787482</v>
      </c>
      <c r="AL55">
        <f t="shared" si="10"/>
        <v>9.1301176311759893E-2</v>
      </c>
      <c r="AM55">
        <f t="shared" si="11"/>
        <v>0.11253520705730202</v>
      </c>
      <c r="AN55">
        <f t="shared" si="12"/>
        <v>2.6172530819537614</v>
      </c>
      <c r="AO55">
        <f t="shared" si="13"/>
        <v>0.83711820757693678</v>
      </c>
      <c r="AP55">
        <f t="shared" si="14"/>
        <v>1.7801348743768246</v>
      </c>
      <c r="AQ55">
        <f t="shared" si="15"/>
        <v>108.60602868573007</v>
      </c>
      <c r="AR55" s="20">
        <f t="shared" si="16"/>
        <v>579.69718982301777</v>
      </c>
      <c r="AS55" s="20">
        <f t="shared" si="17"/>
        <v>2.1711144522148045</v>
      </c>
      <c r="AT55">
        <f t="shared" si="18"/>
        <v>0.2038363833690619</v>
      </c>
      <c r="AU55" s="20">
        <f t="shared" si="19"/>
        <v>1.9672780688457425</v>
      </c>
      <c r="AV55">
        <f t="shared" si="20"/>
        <v>120.02363498027874</v>
      </c>
      <c r="AW55" s="20">
        <f t="shared" si="21"/>
        <v>574.80214401891976</v>
      </c>
      <c r="AX55">
        <f t="shared" si="22"/>
        <v>42.316012553876845</v>
      </c>
      <c r="AY55" s="20">
        <f t="shared" si="23"/>
        <v>569.46650327526049</v>
      </c>
    </row>
    <row r="56" spans="1:51">
      <c r="A56">
        <f t="shared" si="24"/>
        <v>318</v>
      </c>
      <c r="B56" s="20">
        <v>211.853969898</v>
      </c>
      <c r="C56" s="20">
        <v>232.380057222</v>
      </c>
      <c r="D56" s="20">
        <v>44244.606338723999</v>
      </c>
      <c r="E56" s="20">
        <v>18.206840660400001</v>
      </c>
      <c r="F56" s="20">
        <v>4330.8577236366</v>
      </c>
      <c r="G56" s="20">
        <v>6727.8972595577998</v>
      </c>
      <c r="H56" s="20">
        <v>0.22936798860000002</v>
      </c>
      <c r="I56" s="20">
        <v>4.0753314624000003</v>
      </c>
      <c r="J56" s="20">
        <v>818.44894919220008</v>
      </c>
      <c r="K56" s="20">
        <v>18.153623670600002</v>
      </c>
      <c r="L56" s="20">
        <v>5.3998543703999999</v>
      </c>
      <c r="M56" s="20">
        <v>0.31224484860000001</v>
      </c>
      <c r="N56" s="20">
        <f t="shared" si="1"/>
        <v>0.21185396989800001</v>
      </c>
      <c r="O56" s="20">
        <f t="shared" si="25"/>
        <v>0.232380057222</v>
      </c>
      <c r="P56" s="20">
        <f t="shared" si="26"/>
        <v>44.244606338723997</v>
      </c>
      <c r="Q56" s="20">
        <f t="shared" si="27"/>
        <v>1.82068406604E-2</v>
      </c>
      <c r="R56" s="20">
        <f t="shared" si="28"/>
        <v>4.3308577236366004</v>
      </c>
      <c r="S56" s="20">
        <f t="shared" si="29"/>
        <v>6.7278972595577997</v>
      </c>
      <c r="T56" s="20">
        <f t="shared" si="30"/>
        <v>2.2936798860000003E-4</v>
      </c>
      <c r="U56" s="20">
        <f t="shared" si="31"/>
        <v>4.0753314624E-3</v>
      </c>
      <c r="V56" s="20">
        <f t="shared" si="32"/>
        <v>0.81844894919220013</v>
      </c>
      <c r="W56" s="20">
        <f t="shared" si="33"/>
        <v>1.8153623670600003E-2</v>
      </c>
      <c r="X56" s="20">
        <f t="shared" si="34"/>
        <v>5.3998543703999997E-3</v>
      </c>
      <c r="Y56" s="20">
        <f t="shared" si="35"/>
        <v>3.1224484859999999E-4</v>
      </c>
      <c r="Z56" s="41">
        <v>398.76</v>
      </c>
      <c r="AA56" s="20">
        <v>12.77950717948718</v>
      </c>
      <c r="AB56" s="20">
        <v>3.3003710256410255</v>
      </c>
      <c r="AC56" s="20">
        <v>5.7113937179487175</v>
      </c>
      <c r="AD56" s="20">
        <f t="shared" si="2"/>
        <v>3.0526508630835735E-2</v>
      </c>
      <c r="AE56">
        <f t="shared" si="3"/>
        <v>1.9245152822411484</v>
      </c>
      <c r="AF56">
        <f t="shared" si="4"/>
        <v>1.4981971331331002E-3</v>
      </c>
      <c r="AG56">
        <f t="shared" si="5"/>
        <v>0.48156312716492961</v>
      </c>
      <c r="AH56">
        <f t="shared" si="6"/>
        <v>0.17206898362040407</v>
      </c>
      <c r="AI56">
        <f t="shared" si="7"/>
        <v>1.4593845881468218E-4</v>
      </c>
      <c r="AJ56">
        <f t="shared" si="8"/>
        <v>4.0840765927754499E-2</v>
      </c>
      <c r="AK56">
        <f t="shared" si="9"/>
        <v>0.67260564102564102</v>
      </c>
      <c r="AL56">
        <f t="shared" si="10"/>
        <v>9.3099323713428078E-2</v>
      </c>
      <c r="AM56">
        <f t="shared" si="11"/>
        <v>0.11891304846863872</v>
      </c>
      <c r="AN56">
        <f t="shared" si="12"/>
        <v>2.620632294546184</v>
      </c>
      <c r="AO56">
        <f t="shared" si="13"/>
        <v>0.88461801320770783</v>
      </c>
      <c r="AP56">
        <f t="shared" si="14"/>
        <v>1.736014281338476</v>
      </c>
      <c r="AQ56">
        <f t="shared" si="15"/>
        <v>105.91423130446042</v>
      </c>
      <c r="AR56" s="20">
        <f t="shared" si="16"/>
        <v>583.05382969789071</v>
      </c>
      <c r="AS56" s="20">
        <f t="shared" si="17"/>
        <v>2.16959567601209</v>
      </c>
      <c r="AT56">
        <f t="shared" si="18"/>
        <v>0.21201237218206681</v>
      </c>
      <c r="AU56" s="20">
        <f t="shared" si="19"/>
        <v>1.9575833038300232</v>
      </c>
      <c r="AV56">
        <f t="shared" si="20"/>
        <v>119.43215736666971</v>
      </c>
      <c r="AW56" s="20">
        <f t="shared" si="21"/>
        <v>579.46139085697621</v>
      </c>
      <c r="AX56">
        <f t="shared" si="22"/>
        <v>42.104252886552288</v>
      </c>
      <c r="AY56" s="20">
        <f t="shared" si="23"/>
        <v>574.02066637916357</v>
      </c>
    </row>
    <row r="57" spans="1:51">
      <c r="A57">
        <f t="shared" si="24"/>
        <v>324</v>
      </c>
      <c r="B57" s="20">
        <v>209.12305134249999</v>
      </c>
      <c r="C57" s="20">
        <v>227.44506893999997</v>
      </c>
      <c r="D57" s="20">
        <v>43763.425116757498</v>
      </c>
      <c r="E57" s="20">
        <v>16.180332992</v>
      </c>
      <c r="F57" s="20">
        <v>4207.3000156999997</v>
      </c>
      <c r="G57" s="20">
        <v>6626.5089368114996</v>
      </c>
      <c r="H57" s="20">
        <v>0.20797021499999999</v>
      </c>
      <c r="I57" s="20">
        <v>4.7710519599999994</v>
      </c>
      <c r="J57" s="20">
        <v>803.24643965399991</v>
      </c>
      <c r="K57" s="20">
        <v>17.915019812999997</v>
      </c>
      <c r="L57" s="20">
        <v>5.1862165684999999</v>
      </c>
      <c r="M57" s="20">
        <v>0.41356291249999999</v>
      </c>
      <c r="N57" s="20">
        <f t="shared" si="1"/>
        <v>0.2091230513425</v>
      </c>
      <c r="O57" s="20">
        <f t="shared" si="25"/>
        <v>0.22744506893999997</v>
      </c>
      <c r="P57" s="20">
        <f t="shared" si="26"/>
        <v>43.763425116757496</v>
      </c>
      <c r="Q57" s="20">
        <f t="shared" si="27"/>
        <v>1.6180332992000002E-2</v>
      </c>
      <c r="R57" s="20">
        <f t="shared" si="28"/>
        <v>4.2073000156999996</v>
      </c>
      <c r="S57" s="20">
        <f t="shared" si="29"/>
        <v>6.6265089368114998</v>
      </c>
      <c r="T57" s="20">
        <f t="shared" si="30"/>
        <v>2.0797021499999998E-4</v>
      </c>
      <c r="U57" s="20">
        <f t="shared" si="31"/>
        <v>4.7710519599999997E-3</v>
      </c>
      <c r="V57" s="20">
        <f t="shared" si="32"/>
        <v>0.80324643965399989</v>
      </c>
      <c r="W57" s="20">
        <f t="shared" si="33"/>
        <v>1.7915019812999998E-2</v>
      </c>
      <c r="X57" s="20">
        <f t="shared" si="34"/>
        <v>5.1862165685000001E-3</v>
      </c>
      <c r="Y57" s="20">
        <f t="shared" si="35"/>
        <v>4.1356291250000001E-4</v>
      </c>
      <c r="Z57" s="41">
        <v>397.11</v>
      </c>
      <c r="AA57" s="20">
        <v>12.049963979848867</v>
      </c>
      <c r="AB57" s="20">
        <v>3.0932206549118391</v>
      </c>
      <c r="AC57" s="20">
        <v>5.5582292191435769</v>
      </c>
      <c r="AD57" s="20">
        <f t="shared" si="2"/>
        <v>3.0133004516210374E-2</v>
      </c>
      <c r="AE57">
        <f t="shared" si="3"/>
        <v>1.9035852595370812</v>
      </c>
      <c r="AF57">
        <f t="shared" si="4"/>
        <v>1.3314406905574987E-3</v>
      </c>
      <c r="AG57">
        <f t="shared" si="5"/>
        <v>0.46782431605263153</v>
      </c>
      <c r="AH57">
        <f t="shared" si="6"/>
        <v>0.16947593188776214</v>
      </c>
      <c r="AI57">
        <f t="shared" si="7"/>
        <v>1.7085235308863026E-4</v>
      </c>
      <c r="AJ57">
        <f t="shared" si="8"/>
        <v>4.0082157667365267E-2</v>
      </c>
      <c r="AK57">
        <f t="shared" si="9"/>
        <v>0.6342086305183614</v>
      </c>
      <c r="AL57">
        <f t="shared" si="10"/>
        <v>8.7255871788768369E-2</v>
      </c>
      <c r="AM57">
        <f t="shared" si="11"/>
        <v>0.11572411449393248</v>
      </c>
      <c r="AN57">
        <f t="shared" si="12"/>
        <v>2.5824699581884869</v>
      </c>
      <c r="AO57">
        <f t="shared" si="13"/>
        <v>0.83718861680106227</v>
      </c>
      <c r="AP57">
        <f t="shared" si="14"/>
        <v>1.7452813413874246</v>
      </c>
      <c r="AQ57">
        <f t="shared" si="15"/>
        <v>106.47961463804677</v>
      </c>
      <c r="AR57" s="20">
        <f t="shared" si="16"/>
        <v>580.14902850610861</v>
      </c>
      <c r="AS57" s="20">
        <f t="shared" si="17"/>
        <v>2.1447786466520657</v>
      </c>
      <c r="AT57">
        <f t="shared" si="18"/>
        <v>0.20297998628270086</v>
      </c>
      <c r="AU57" s="20">
        <f t="shared" si="19"/>
        <v>1.9417986603693649</v>
      </c>
      <c r="AV57">
        <f t="shared" si="20"/>
        <v>118.46913626913495</v>
      </c>
      <c r="AW57" s="20">
        <f t="shared" si="21"/>
        <v>575.88128614164782</v>
      </c>
      <c r="AX57">
        <f t="shared" si="22"/>
        <v>41.75741262433371</v>
      </c>
      <c r="AY57" s="20">
        <f t="shared" si="23"/>
        <v>570.78205299431227</v>
      </c>
    </row>
    <row r="58" spans="1:51">
      <c r="A58">
        <f t="shared" si="24"/>
        <v>330</v>
      </c>
      <c r="B58" s="20">
        <v>224.93169959129997</v>
      </c>
      <c r="C58" s="20">
        <v>253.311478623</v>
      </c>
      <c r="D58" s="20">
        <v>45501.454976075096</v>
      </c>
      <c r="E58" s="20">
        <v>14.757733328</v>
      </c>
      <c r="F58" s="20">
        <v>4040.555885496</v>
      </c>
      <c r="G58" s="20">
        <v>6954.0738211360003</v>
      </c>
      <c r="H58" s="20">
        <v>0.24798321600000001</v>
      </c>
      <c r="I58" s="20">
        <v>5.6320813119999995</v>
      </c>
      <c r="J58" s="20">
        <v>886.68612031999999</v>
      </c>
      <c r="K58" s="20">
        <v>19.288402223999999</v>
      </c>
      <c r="L58" s="20">
        <v>5.6792768239999996</v>
      </c>
      <c r="M58" s="20">
        <v>0.37971959999999999</v>
      </c>
      <c r="N58" s="20">
        <f t="shared" si="1"/>
        <v>0.22493169959129997</v>
      </c>
      <c r="O58" s="20">
        <f t="shared" si="25"/>
        <v>0.25331147862300002</v>
      </c>
      <c r="P58" s="20">
        <f t="shared" si="26"/>
        <v>45.501454976075095</v>
      </c>
      <c r="Q58" s="20">
        <f t="shared" si="27"/>
        <v>1.4757733328000001E-2</v>
      </c>
      <c r="R58" s="20">
        <f t="shared" si="28"/>
        <v>4.0405558854959995</v>
      </c>
      <c r="S58" s="20">
        <f t="shared" si="29"/>
        <v>6.9540738211360003</v>
      </c>
      <c r="T58" s="20">
        <f t="shared" si="30"/>
        <v>2.4798321600000002E-4</v>
      </c>
      <c r="U58" s="20">
        <f t="shared" si="31"/>
        <v>5.6320813119999993E-3</v>
      </c>
      <c r="V58" s="20">
        <f t="shared" si="32"/>
        <v>0.88668612031999994</v>
      </c>
      <c r="W58" s="20">
        <f t="shared" si="33"/>
        <v>1.9288402223999999E-2</v>
      </c>
      <c r="X58" s="20">
        <f t="shared" si="34"/>
        <v>5.6792768239999998E-3</v>
      </c>
      <c r="Y58" s="20">
        <f t="shared" si="35"/>
        <v>3.7971959999999998E-4</v>
      </c>
      <c r="Z58" s="41">
        <v>396.1</v>
      </c>
      <c r="AA58" s="20">
        <v>13.133597236180904</v>
      </c>
      <c r="AB58" s="20">
        <v>3.2730494974874378</v>
      </c>
      <c r="AC58" s="20">
        <v>6.3585478643216087</v>
      </c>
      <c r="AD58" s="20">
        <f t="shared" si="2"/>
        <v>3.2410907722089329E-2</v>
      </c>
      <c r="AE58">
        <f t="shared" si="3"/>
        <v>1.9791846444573771</v>
      </c>
      <c r="AF58">
        <f t="shared" si="4"/>
        <v>1.2143783853528082E-3</v>
      </c>
      <c r="AG58">
        <f t="shared" si="5"/>
        <v>0.44928345650437357</v>
      </c>
      <c r="AH58">
        <f t="shared" si="6"/>
        <v>0.17785355041268541</v>
      </c>
      <c r="AI58">
        <f t="shared" si="7"/>
        <v>2.0168599147717096E-4</v>
      </c>
      <c r="AJ58">
        <f t="shared" si="8"/>
        <v>4.4245814387225545E-2</v>
      </c>
      <c r="AK58">
        <f t="shared" si="9"/>
        <v>0.69124195979899494</v>
      </c>
      <c r="AL58">
        <f t="shared" si="10"/>
        <v>9.2328617700632928E-2</v>
      </c>
      <c r="AM58">
        <f t="shared" si="11"/>
        <v>0.13238700529505742</v>
      </c>
      <c r="AN58">
        <f t="shared" si="12"/>
        <v>2.6519835301384918</v>
      </c>
      <c r="AO58">
        <f t="shared" si="13"/>
        <v>0.91595758279468531</v>
      </c>
      <c r="AP58">
        <f t="shared" si="14"/>
        <v>1.7360259473438064</v>
      </c>
      <c r="AQ58">
        <f t="shared" si="15"/>
        <v>105.91494304744563</v>
      </c>
      <c r="AR58" s="20">
        <f t="shared" si="16"/>
        <v>582.66154144131701</v>
      </c>
      <c r="AS58" s="20">
        <f t="shared" si="17"/>
        <v>2.2351109813562076</v>
      </c>
      <c r="AT58">
        <f t="shared" si="18"/>
        <v>0.22471562299569037</v>
      </c>
      <c r="AU58" s="20">
        <f t="shared" si="19"/>
        <v>2.0103953583605172</v>
      </c>
      <c r="AV58">
        <f t="shared" si="20"/>
        <v>122.65422081357515</v>
      </c>
      <c r="AW58" s="20">
        <f t="shared" si="21"/>
        <v>582.22666608576958</v>
      </c>
      <c r="AX58">
        <f t="shared" si="22"/>
        <v>43.378820055137545</v>
      </c>
      <c r="AY58" s="20">
        <f t="shared" si="23"/>
        <v>576.83098166734464</v>
      </c>
    </row>
    <row r="59" spans="1:51">
      <c r="A59">
        <f t="shared" si="24"/>
        <v>336</v>
      </c>
      <c r="B59" s="20">
        <v>231.66736102399997</v>
      </c>
      <c r="C59" s="20">
        <v>258.932354008</v>
      </c>
      <c r="D59" s="20">
        <v>46585.379990563997</v>
      </c>
      <c r="E59" s="20">
        <v>15.576943128000002</v>
      </c>
      <c r="F59" s="20">
        <v>4020.3621369750003</v>
      </c>
      <c r="G59" s="20">
        <v>7313.4372461070006</v>
      </c>
      <c r="H59" s="20">
        <v>0.28517446800000001</v>
      </c>
      <c r="I59" s="20">
        <v>6.0996399770000007</v>
      </c>
      <c r="J59" s="20">
        <v>928.08036488400001</v>
      </c>
      <c r="K59" s="20">
        <v>20.565897022000001</v>
      </c>
      <c r="L59" s="20">
        <v>6.1404470140000003</v>
      </c>
      <c r="M59" s="20">
        <v>0.36219056599999999</v>
      </c>
      <c r="N59" s="20">
        <f t="shared" si="1"/>
        <v>0.23166736102399998</v>
      </c>
      <c r="O59" s="20">
        <f t="shared" si="25"/>
        <v>0.25893235400800002</v>
      </c>
      <c r="P59" s="20">
        <f t="shared" si="26"/>
        <v>46.585379990564</v>
      </c>
      <c r="Q59" s="20">
        <f t="shared" si="27"/>
        <v>1.5576943128000002E-2</v>
      </c>
      <c r="R59" s="20">
        <f t="shared" si="28"/>
        <v>4.0203621369750007</v>
      </c>
      <c r="S59" s="20">
        <f t="shared" si="29"/>
        <v>7.313437246107001</v>
      </c>
      <c r="T59" s="20">
        <f t="shared" si="30"/>
        <v>2.8517446799999999E-4</v>
      </c>
      <c r="U59" s="20">
        <f t="shared" si="31"/>
        <v>6.0996399770000004E-3</v>
      </c>
      <c r="V59" s="20">
        <f t="shared" si="32"/>
        <v>0.92808036488400003</v>
      </c>
      <c r="W59" s="20">
        <f t="shared" si="33"/>
        <v>2.0565897022000002E-2</v>
      </c>
      <c r="X59" s="20">
        <f t="shared" si="34"/>
        <v>6.1404470140000002E-3</v>
      </c>
      <c r="Y59" s="20">
        <f t="shared" si="35"/>
        <v>3.6219056599999999E-4</v>
      </c>
      <c r="Z59" s="41">
        <v>394.63</v>
      </c>
      <c r="AA59" s="20">
        <v>14.423337563451778</v>
      </c>
      <c r="AB59" s="20">
        <v>3.3782802030456853</v>
      </c>
      <c r="AC59" s="20">
        <v>6.9989482233502534</v>
      </c>
      <c r="AD59" s="20">
        <f t="shared" si="2"/>
        <v>3.338146412449567E-2</v>
      </c>
      <c r="AE59">
        <f t="shared" si="3"/>
        <v>2.026332317988865</v>
      </c>
      <c r="AF59">
        <f t="shared" si="4"/>
        <v>1.2817891897140509E-3</v>
      </c>
      <c r="AG59">
        <f t="shared" si="5"/>
        <v>0.44703804339974063</v>
      </c>
      <c r="AH59">
        <f t="shared" si="6"/>
        <v>0.18704443084672637</v>
      </c>
      <c r="AI59">
        <f t="shared" si="7"/>
        <v>2.1842936354521039E-4</v>
      </c>
      <c r="AJ59">
        <f t="shared" si="8"/>
        <v>4.6311395453293415E-2</v>
      </c>
      <c r="AK59">
        <f t="shared" si="9"/>
        <v>0.75912302965535672</v>
      </c>
      <c r="AL59">
        <f t="shared" si="10"/>
        <v>9.5297043809469253E-2</v>
      </c>
      <c r="AM59">
        <f t="shared" si="11"/>
        <v>0.14572034610348225</v>
      </c>
      <c r="AN59">
        <f t="shared" si="12"/>
        <v>2.7082264062418848</v>
      </c>
      <c r="AO59">
        <f t="shared" si="13"/>
        <v>1.0001404195683081</v>
      </c>
      <c r="AP59">
        <f t="shared" si="14"/>
        <v>1.7080859866735767</v>
      </c>
      <c r="AQ59">
        <f t="shared" si="15"/>
        <v>104.2103260469549</v>
      </c>
      <c r="AR59" s="20">
        <f t="shared" si="16"/>
        <v>583.00042807346961</v>
      </c>
      <c r="AS59" s="20">
        <f t="shared" si="17"/>
        <v>2.2945698269666397</v>
      </c>
      <c r="AT59">
        <f t="shared" si="18"/>
        <v>0.24101738991295152</v>
      </c>
      <c r="AU59" s="20">
        <f t="shared" si="19"/>
        <v>2.0535524370536882</v>
      </c>
      <c r="AV59">
        <f t="shared" si="20"/>
        <v>125.28723418464551</v>
      </c>
      <c r="AW59" s="20">
        <f t="shared" si="21"/>
        <v>585.63363651073337</v>
      </c>
      <c r="AX59">
        <f t="shared" si="22"/>
        <v>44.394500953384302</v>
      </c>
      <c r="AY59" s="20">
        <f t="shared" si="23"/>
        <v>580.06447727050795</v>
      </c>
    </row>
    <row r="60" spans="1:51">
      <c r="A60">
        <f t="shared" si="24"/>
        <v>342</v>
      </c>
      <c r="B60" s="20">
        <v>239.72482447360002</v>
      </c>
      <c r="C60" s="20">
        <v>267.17401721919998</v>
      </c>
      <c r="D60" s="20">
        <v>47721.459540177602</v>
      </c>
      <c r="E60" s="20">
        <v>139.30318671840001</v>
      </c>
      <c r="F60" s="20">
        <v>3944.2832616888004</v>
      </c>
      <c r="G60" s="20">
        <v>7364.0960274264007</v>
      </c>
      <c r="H60" s="20">
        <v>1.2587197320000001</v>
      </c>
      <c r="I60" s="20">
        <v>69.669992832000005</v>
      </c>
      <c r="J60" s="20">
        <v>1720.3207856928</v>
      </c>
      <c r="K60" s="20">
        <v>21.230707365600001</v>
      </c>
      <c r="L60" s="20">
        <v>7.1634193032000004</v>
      </c>
      <c r="M60" s="20">
        <v>2.6227908792000001</v>
      </c>
      <c r="N60" s="20">
        <f t="shared" si="1"/>
        <v>0.23972482447360002</v>
      </c>
      <c r="O60" s="20">
        <f t="shared" si="25"/>
        <v>0.26717401721919998</v>
      </c>
      <c r="P60" s="20">
        <f t="shared" si="26"/>
        <v>47.721459540177605</v>
      </c>
      <c r="Q60" s="20">
        <f t="shared" si="27"/>
        <v>0.1393031867184</v>
      </c>
      <c r="R60" s="20">
        <f t="shared" si="28"/>
        <v>3.9442832616888004</v>
      </c>
      <c r="S60" s="20">
        <f t="shared" si="29"/>
        <v>7.3640960274264007</v>
      </c>
      <c r="T60" s="20">
        <f t="shared" si="30"/>
        <v>1.2587197320000001E-3</v>
      </c>
      <c r="U60" s="20">
        <f t="shared" si="31"/>
        <v>6.9669992832000011E-2</v>
      </c>
      <c r="V60" s="20">
        <f t="shared" si="32"/>
        <v>1.7203207856928</v>
      </c>
      <c r="W60" s="20">
        <f t="shared" si="33"/>
        <v>2.12307073656E-2</v>
      </c>
      <c r="X60" s="20">
        <f t="shared" si="34"/>
        <v>7.1634193032000006E-3</v>
      </c>
      <c r="Y60" s="20">
        <f t="shared" si="35"/>
        <v>2.6227908792E-3</v>
      </c>
      <c r="Z60" s="41">
        <v>401.65</v>
      </c>
      <c r="AA60" s="20">
        <v>14.798985786802032</v>
      </c>
      <c r="AB60" s="20">
        <v>3.3257214467005083</v>
      </c>
      <c r="AC60" s="20">
        <v>7.2311499999999995</v>
      </c>
      <c r="AD60" s="20">
        <f t="shared" si="2"/>
        <v>3.4542481912622477E-2</v>
      </c>
      <c r="AE60">
        <f t="shared" si="3"/>
        <v>2.0757485663409136</v>
      </c>
      <c r="AF60">
        <f t="shared" si="4"/>
        <v>1.1462924231096483E-2</v>
      </c>
      <c r="AG60">
        <f t="shared" si="5"/>
        <v>0.43857856875709417</v>
      </c>
      <c r="AH60">
        <f t="shared" si="6"/>
        <v>0.1883400518523376</v>
      </c>
      <c r="AI60">
        <f t="shared" si="7"/>
        <v>2.494896788970457E-3</v>
      </c>
      <c r="AJ60">
        <f t="shared" si="8"/>
        <v>8.5844350583473061E-2</v>
      </c>
      <c r="AK60">
        <f t="shared" si="9"/>
        <v>0.77889398877905425</v>
      </c>
      <c r="AL60">
        <f t="shared" si="10"/>
        <v>9.3814427269407849E-2</v>
      </c>
      <c r="AM60">
        <f t="shared" si="11"/>
        <v>0.15055486154486777</v>
      </c>
      <c r="AN60">
        <f t="shared" si="12"/>
        <v>2.8024693585538856</v>
      </c>
      <c r="AO60">
        <f t="shared" si="13"/>
        <v>1.0232632775933299</v>
      </c>
      <c r="AP60">
        <f t="shared" si="14"/>
        <v>1.7792060809605557</v>
      </c>
      <c r="AQ60">
        <f t="shared" si="15"/>
        <v>108.5493629994035</v>
      </c>
      <c r="AR60" s="20">
        <f t="shared" si="16"/>
        <v>597.02125186913486</v>
      </c>
      <c r="AS60" s="20">
        <f t="shared" si="17"/>
        <v>2.3984332717094139</v>
      </c>
      <c r="AT60">
        <f t="shared" si="18"/>
        <v>0.24436928881427561</v>
      </c>
      <c r="AU60" s="20">
        <f t="shared" si="19"/>
        <v>2.1540639828951385</v>
      </c>
      <c r="AV60">
        <f t="shared" si="20"/>
        <v>131.41944359643239</v>
      </c>
      <c r="AW60" s="20">
        <f t="shared" si="21"/>
        <v>601.14806341767292</v>
      </c>
      <c r="AX60">
        <f t="shared" si="22"/>
        <v>45.564665857253914</v>
      </c>
      <c r="AY60" s="20">
        <f t="shared" si="23"/>
        <v>595.66554828804863</v>
      </c>
    </row>
    <row r="61" spans="1:51">
      <c r="A61">
        <f t="shared" si="24"/>
        <v>348</v>
      </c>
      <c r="B61" s="20">
        <v>238.86086158560002</v>
      </c>
      <c r="C61" s="20">
        <v>253.81454861280002</v>
      </c>
      <c r="D61" s="20">
        <v>47734.814621667203</v>
      </c>
      <c r="E61" s="20">
        <v>11.6289767748</v>
      </c>
      <c r="F61" s="20">
        <v>3980.9716287900997</v>
      </c>
      <c r="G61" s="20">
        <v>7416.6505240085999</v>
      </c>
      <c r="H61" s="20">
        <v>0.2640203216</v>
      </c>
      <c r="I61" s="20">
        <v>5.8404011231999995</v>
      </c>
      <c r="J61" s="20">
        <v>953.17292531859982</v>
      </c>
      <c r="K61" s="20">
        <v>21.6357114393</v>
      </c>
      <c r="L61" s="20">
        <v>6.4718680326999998</v>
      </c>
      <c r="M61" s="20">
        <v>0.31689428539999998</v>
      </c>
      <c r="N61" s="20">
        <f t="shared" si="1"/>
        <v>0.23886086158560002</v>
      </c>
      <c r="O61" s="20">
        <f t="shared" si="25"/>
        <v>0.25381454861280001</v>
      </c>
      <c r="P61" s="20">
        <f t="shared" si="26"/>
        <v>47.734814621667205</v>
      </c>
      <c r="Q61" s="20">
        <f t="shared" si="27"/>
        <v>1.1628976774799999E-2</v>
      </c>
      <c r="R61" s="20">
        <f t="shared" si="28"/>
        <v>3.9809716287900998</v>
      </c>
      <c r="S61" s="20">
        <f t="shared" si="29"/>
        <v>7.4166505240085998</v>
      </c>
      <c r="T61" s="20">
        <f t="shared" si="30"/>
        <v>2.640203216E-4</v>
      </c>
      <c r="U61" s="20">
        <f t="shared" si="31"/>
        <v>5.8404011231999991E-3</v>
      </c>
      <c r="V61" s="20">
        <f t="shared" si="32"/>
        <v>0.95317292531859987</v>
      </c>
      <c r="W61" s="20">
        <f t="shared" si="33"/>
        <v>2.1635711439300001E-2</v>
      </c>
      <c r="X61" s="20">
        <f t="shared" si="34"/>
        <v>6.4718680326999994E-3</v>
      </c>
      <c r="Y61" s="20">
        <f t="shared" si="35"/>
        <v>3.1689428539999998E-4</v>
      </c>
      <c r="Z61" s="41">
        <v>406.02</v>
      </c>
      <c r="AA61" s="20">
        <v>14.622881108312344</v>
      </c>
      <c r="AB61" s="20">
        <v>3.1310065491183878</v>
      </c>
      <c r="AC61" s="20">
        <v>7.8463627204030235</v>
      </c>
      <c r="AD61" s="20">
        <f t="shared" si="2"/>
        <v>3.4417991582939483E-2</v>
      </c>
      <c r="AE61">
        <f t="shared" si="3"/>
        <v>2.0763294746266729</v>
      </c>
      <c r="AF61">
        <f t="shared" si="4"/>
        <v>9.5692053279572105E-4</v>
      </c>
      <c r="AG61">
        <f t="shared" si="5"/>
        <v>0.44265807584767602</v>
      </c>
      <c r="AH61">
        <f t="shared" si="6"/>
        <v>0.18968415662426086</v>
      </c>
      <c r="AI61">
        <f t="shared" si="7"/>
        <v>2.0914596681110114E-4</v>
      </c>
      <c r="AJ61">
        <f t="shared" si="8"/>
        <v>4.7563519227475044E-2</v>
      </c>
      <c r="AK61">
        <f t="shared" si="9"/>
        <v>0.7696253214901233</v>
      </c>
      <c r="AL61">
        <f t="shared" si="10"/>
        <v>8.8321764432112482E-2</v>
      </c>
      <c r="AM61">
        <f t="shared" si="11"/>
        <v>0.16336378764112061</v>
      </c>
      <c r="AN61">
        <f t="shared" si="12"/>
        <v>2.7574012928256915</v>
      </c>
      <c r="AO61">
        <f t="shared" si="13"/>
        <v>1.0213108735633565</v>
      </c>
      <c r="AP61">
        <f t="shared" si="14"/>
        <v>1.736090419262335</v>
      </c>
      <c r="AQ61">
        <f t="shared" si="15"/>
        <v>105.91887647919505</v>
      </c>
      <c r="AR61" s="20">
        <f t="shared" si="16"/>
        <v>598.13488134490979</v>
      </c>
      <c r="AS61" s="20">
        <f t="shared" si="17"/>
        <v>2.3491612085609552</v>
      </c>
      <c r="AT61">
        <f t="shared" si="18"/>
        <v>0.25168555207323307</v>
      </c>
      <c r="AU61" s="20">
        <f t="shared" si="19"/>
        <v>2.0974756564877222</v>
      </c>
      <c r="AV61">
        <f t="shared" si="20"/>
        <v>127.96698980231592</v>
      </c>
      <c r="AW61" s="20">
        <f t="shared" si="21"/>
        <v>601.57914193092813</v>
      </c>
      <c r="AX61">
        <f t="shared" si="22"/>
        <v>45.704297257372943</v>
      </c>
      <c r="AY61" s="20">
        <f t="shared" si="23"/>
        <v>596.41761801751545</v>
      </c>
    </row>
    <row r="62" spans="1:51">
      <c r="A62">
        <f t="shared" si="24"/>
        <v>354</v>
      </c>
      <c r="B62" s="20">
        <v>236.1771288608</v>
      </c>
      <c r="C62" s="20">
        <v>237.15313231360003</v>
      </c>
      <c r="D62" s="20">
        <v>46509.656263889599</v>
      </c>
      <c r="E62" s="20">
        <v>11.6311790716</v>
      </c>
      <c r="F62" s="20">
        <v>3894.4901175563996</v>
      </c>
      <c r="G62" s="20">
        <v>7132.1177312522004</v>
      </c>
      <c r="H62" s="20">
        <v>0.21794073060000002</v>
      </c>
      <c r="I62" s="20">
        <v>5.3109480374000002</v>
      </c>
      <c r="J62" s="20">
        <v>928.78023981159993</v>
      </c>
      <c r="K62" s="20">
        <v>20.891240230199998</v>
      </c>
      <c r="L62" s="20">
        <v>6.3954859107999997</v>
      </c>
      <c r="M62" s="20">
        <v>0.31639146219999997</v>
      </c>
      <c r="N62" s="20">
        <f t="shared" si="1"/>
        <v>0.2361771288608</v>
      </c>
      <c r="O62" s="20">
        <f t="shared" si="25"/>
        <v>0.23715313231360002</v>
      </c>
      <c r="P62" s="20">
        <f t="shared" si="26"/>
        <v>46.509656263889596</v>
      </c>
      <c r="Q62" s="20">
        <f t="shared" si="27"/>
        <v>1.16311790716E-2</v>
      </c>
      <c r="R62" s="20">
        <f t="shared" si="28"/>
        <v>3.8944901175563995</v>
      </c>
      <c r="S62" s="20">
        <f t="shared" si="29"/>
        <v>7.1321177312522002</v>
      </c>
      <c r="T62" s="20">
        <f t="shared" si="30"/>
        <v>2.1794073060000003E-4</v>
      </c>
      <c r="U62" s="20">
        <f t="shared" si="31"/>
        <v>5.3109480374E-3</v>
      </c>
      <c r="V62" s="20">
        <f t="shared" si="32"/>
        <v>0.92878023981159996</v>
      </c>
      <c r="W62" s="20">
        <f t="shared" si="33"/>
        <v>2.0891240230199996E-2</v>
      </c>
      <c r="X62" s="20">
        <f t="shared" si="34"/>
        <v>6.3954859107999999E-3</v>
      </c>
      <c r="Y62" s="20">
        <f t="shared" si="35"/>
        <v>3.1639146219999997E-4</v>
      </c>
      <c r="Z62" s="41">
        <v>395.64</v>
      </c>
      <c r="AA62" s="20">
        <v>14.173409697732998</v>
      </c>
      <c r="AB62" s="20">
        <v>2.9048044080604538</v>
      </c>
      <c r="AC62" s="20">
        <v>7.1209492443324933</v>
      </c>
      <c r="AD62" s="20">
        <f t="shared" si="2"/>
        <v>3.4031286579365994E-2</v>
      </c>
      <c r="AE62">
        <f t="shared" si="3"/>
        <v>2.0230385499734491</v>
      </c>
      <c r="AF62">
        <f t="shared" si="4"/>
        <v>9.5710175450318868E-4</v>
      </c>
      <c r="AG62">
        <f t="shared" si="5"/>
        <v>0.43304189594770937</v>
      </c>
      <c r="AH62">
        <f t="shared" si="6"/>
        <v>0.18240710310107927</v>
      </c>
      <c r="AI62">
        <f t="shared" si="7"/>
        <v>1.9018614278961502E-4</v>
      </c>
      <c r="AJ62">
        <f t="shared" si="8"/>
        <v>4.6346319351876247E-2</v>
      </c>
      <c r="AK62">
        <f t="shared" si="9"/>
        <v>0.7459689314596315</v>
      </c>
      <c r="AL62">
        <f t="shared" si="10"/>
        <v>8.1940885981959199E-2</v>
      </c>
      <c r="AM62">
        <f t="shared" si="11"/>
        <v>0.14826044647787825</v>
      </c>
      <c r="AN62">
        <f t="shared" si="12"/>
        <v>2.6859811562714069</v>
      </c>
      <c r="AO62">
        <f t="shared" si="13"/>
        <v>0.97617026391946893</v>
      </c>
      <c r="AP62">
        <f t="shared" si="14"/>
        <v>1.7098108923519379</v>
      </c>
      <c r="AQ62">
        <f t="shared" si="15"/>
        <v>104.31556254239173</v>
      </c>
      <c r="AR62" s="20">
        <f t="shared" si="16"/>
        <v>583.11004263331085</v>
      </c>
      <c r="AS62" s="20">
        <f t="shared" si="17"/>
        <v>2.2869705469030635</v>
      </c>
      <c r="AT62">
        <f t="shared" si="18"/>
        <v>0.23020133245983745</v>
      </c>
      <c r="AU62" s="20">
        <f t="shared" si="19"/>
        <v>2.0567692144432259</v>
      </c>
      <c r="AV62">
        <f t="shared" si="20"/>
        <v>125.4834897731812</v>
      </c>
      <c r="AW62" s="20">
        <f t="shared" si="21"/>
        <v>586.21007004881096</v>
      </c>
      <c r="AX62">
        <f t="shared" si="22"/>
        <v>44.62583529516435</v>
      </c>
      <c r="AY62" s="20">
        <f t="shared" si="23"/>
        <v>581.42144467202536</v>
      </c>
    </row>
    <row r="63" spans="1:51">
      <c r="A63">
        <f t="shared" si="24"/>
        <v>360</v>
      </c>
      <c r="B63" s="20">
        <v>233.22969294200001</v>
      </c>
      <c r="C63" s="20">
        <v>223.22199251599997</v>
      </c>
      <c r="D63" s="20">
        <v>45532.614592967999</v>
      </c>
      <c r="E63" s="20">
        <v>11.223181868000001</v>
      </c>
      <c r="F63" s="20">
        <v>3961.9743724280006</v>
      </c>
      <c r="G63" s="20">
        <v>6952.2330567675008</v>
      </c>
      <c r="H63" s="20">
        <v>0.35538703700000002</v>
      </c>
      <c r="I63" s="20">
        <v>5.4249612815000008</v>
      </c>
      <c r="J63" s="20">
        <v>893.35738980150006</v>
      </c>
      <c r="K63" s="20">
        <v>20.543017397</v>
      </c>
      <c r="L63" s="20">
        <v>6.5019411389999995</v>
      </c>
      <c r="M63" s="20">
        <v>0.38591046100000004</v>
      </c>
      <c r="N63" s="20">
        <f t="shared" si="1"/>
        <v>0.23322969294200002</v>
      </c>
      <c r="O63" s="20">
        <f t="shared" si="25"/>
        <v>0.22322199251599997</v>
      </c>
      <c r="P63" s="20">
        <f t="shared" si="26"/>
        <v>45.532614592967995</v>
      </c>
      <c r="Q63" s="20">
        <f t="shared" si="27"/>
        <v>1.1223181868E-2</v>
      </c>
      <c r="R63" s="20">
        <f t="shared" si="28"/>
        <v>3.9619743724280005</v>
      </c>
      <c r="S63" s="20">
        <f t="shared" si="29"/>
        <v>6.9522330567675006</v>
      </c>
      <c r="T63" s="20">
        <f t="shared" si="30"/>
        <v>3.5538703699999999E-4</v>
      </c>
      <c r="U63" s="20">
        <f t="shared" si="31"/>
        <v>5.4249612815000011E-3</v>
      </c>
      <c r="V63" s="20">
        <f t="shared" si="32"/>
        <v>0.89335738980150003</v>
      </c>
      <c r="W63" s="20">
        <f t="shared" si="33"/>
        <v>2.0543017396999999E-2</v>
      </c>
      <c r="X63" s="20">
        <f t="shared" si="34"/>
        <v>6.5019411389999997E-3</v>
      </c>
      <c r="Y63" s="20">
        <f t="shared" si="35"/>
        <v>3.8591046100000005E-4</v>
      </c>
      <c r="Z63" s="41">
        <v>376.88</v>
      </c>
      <c r="AA63" s="20">
        <v>14.377351898734176</v>
      </c>
      <c r="AB63" s="20">
        <v>2.7239969620253159</v>
      </c>
      <c r="AC63" s="20">
        <v>7.2928139240506313</v>
      </c>
      <c r="AD63" s="20">
        <f t="shared" si="2"/>
        <v>3.360658399740634E-2</v>
      </c>
      <c r="AE63">
        <f t="shared" si="3"/>
        <v>1.9805399996941278</v>
      </c>
      <c r="AF63">
        <f t="shared" si="4"/>
        <v>9.2352864579304671E-4</v>
      </c>
      <c r="AG63">
        <f t="shared" si="5"/>
        <v>0.44054570486597483</v>
      </c>
      <c r="AH63">
        <f t="shared" si="6"/>
        <v>0.17780647204008954</v>
      </c>
      <c r="AI63">
        <f t="shared" si="7"/>
        <v>1.9426898053715312E-4</v>
      </c>
      <c r="AJ63">
        <f t="shared" si="8"/>
        <v>4.4578712065943119E-2</v>
      </c>
      <c r="AK63">
        <f t="shared" si="9"/>
        <v>0.75670273151232503</v>
      </c>
      <c r="AL63">
        <f t="shared" si="10"/>
        <v>7.6840534894931325E-2</v>
      </c>
      <c r="AM63">
        <f t="shared" si="11"/>
        <v>0.15183872421508704</v>
      </c>
      <c r="AN63">
        <f t="shared" si="12"/>
        <v>2.6445886862924652</v>
      </c>
      <c r="AO63">
        <f t="shared" si="13"/>
        <v>0.98538199062234344</v>
      </c>
      <c r="AP63">
        <f t="shared" si="14"/>
        <v>1.6592066956701217</v>
      </c>
      <c r="AQ63">
        <f t="shared" si="15"/>
        <v>101.22820050283413</v>
      </c>
      <c r="AR63" s="20">
        <f t="shared" si="16"/>
        <v>560.3156425282167</v>
      </c>
      <c r="AS63" s="20">
        <f t="shared" si="17"/>
        <v>2.2376495654238968</v>
      </c>
      <c r="AT63">
        <f t="shared" si="18"/>
        <v>0.22867925911001835</v>
      </c>
      <c r="AU63" s="20">
        <f t="shared" si="19"/>
        <v>2.0089703063138784</v>
      </c>
      <c r="AV63">
        <f t="shared" si="20"/>
        <v>122.56727838820971</v>
      </c>
      <c r="AW63" s="20">
        <f t="shared" si="21"/>
        <v>563.31539414243014</v>
      </c>
      <c r="AX63">
        <f t="shared" si="22"/>
        <v>43.766050695733526</v>
      </c>
      <c r="AY63" s="20">
        <f t="shared" si="23"/>
        <v>558.82483328317028</v>
      </c>
    </row>
    <row r="64" spans="1:51">
      <c r="A64">
        <f t="shared" si="24"/>
        <v>366</v>
      </c>
      <c r="B64" s="20">
        <v>232.27834103660001</v>
      </c>
      <c r="C64" s="20">
        <v>207.82133882790004</v>
      </c>
      <c r="D64" s="20">
        <v>45117.495505875602</v>
      </c>
      <c r="E64" s="20">
        <v>11.693276836999999</v>
      </c>
      <c r="F64" s="20">
        <v>4022.6761026728</v>
      </c>
      <c r="G64" s="20">
        <v>6925.2030966343</v>
      </c>
      <c r="H64" s="20">
        <v>0.25274759339999997</v>
      </c>
      <c r="I64" s="20">
        <v>6.0111727362999998</v>
      </c>
      <c r="J64" s="20">
        <v>860.13418151619987</v>
      </c>
      <c r="K64" s="20">
        <v>20.350772573999997</v>
      </c>
      <c r="L64" s="20">
        <v>6.1774382019999994</v>
      </c>
      <c r="M64" s="20">
        <v>0.30831994989999995</v>
      </c>
      <c r="N64" s="20">
        <f t="shared" si="1"/>
        <v>0.2322783410366</v>
      </c>
      <c r="O64" s="20">
        <f t="shared" si="25"/>
        <v>0.20782133882790005</v>
      </c>
      <c r="P64" s="20">
        <f t="shared" si="26"/>
        <v>45.117495505875603</v>
      </c>
      <c r="Q64" s="20">
        <f t="shared" si="27"/>
        <v>1.1693276837E-2</v>
      </c>
      <c r="R64" s="20">
        <f t="shared" si="28"/>
        <v>4.0226761026727997</v>
      </c>
      <c r="S64" s="20">
        <f t="shared" si="29"/>
        <v>6.9252030966343003</v>
      </c>
      <c r="T64" s="20">
        <f t="shared" si="30"/>
        <v>2.5274759339999998E-4</v>
      </c>
      <c r="U64" s="20">
        <f t="shared" si="31"/>
        <v>6.0111727362999997E-3</v>
      </c>
      <c r="V64" s="20">
        <f t="shared" si="32"/>
        <v>0.86013418151619991</v>
      </c>
      <c r="W64" s="20">
        <f t="shared" si="33"/>
        <v>2.0350772573999996E-2</v>
      </c>
      <c r="X64" s="20">
        <f t="shared" si="34"/>
        <v>6.1774382019999996E-3</v>
      </c>
      <c r="Y64" s="20">
        <f t="shared" si="35"/>
        <v>3.0831994989999995E-4</v>
      </c>
      <c r="Z64" s="41">
        <v>392.89</v>
      </c>
      <c r="AA64" s="20">
        <v>13.802265782828282</v>
      </c>
      <c r="AB64" s="20">
        <v>2.4945292929292933</v>
      </c>
      <c r="AC64" s="20">
        <v>7.0196356060606062</v>
      </c>
      <c r="AD64" s="20">
        <f t="shared" si="2"/>
        <v>3.3469501590288185E-2</v>
      </c>
      <c r="AE64">
        <f t="shared" si="3"/>
        <v>1.9624834930785386</v>
      </c>
      <c r="AF64">
        <f t="shared" si="4"/>
        <v>9.62211630281835E-4</v>
      </c>
      <c r="AG64">
        <f t="shared" si="5"/>
        <v>0.44729534129052623</v>
      </c>
      <c r="AH64">
        <f t="shared" si="6"/>
        <v>0.17711516871187469</v>
      </c>
      <c r="AI64">
        <f t="shared" si="7"/>
        <v>2.1526133343957026E-4</v>
      </c>
      <c r="AJ64">
        <f t="shared" si="8"/>
        <v>4.2920867341127739E-2</v>
      </c>
      <c r="AK64">
        <f t="shared" si="9"/>
        <v>0.7264350412014885</v>
      </c>
      <c r="AL64">
        <f t="shared" si="10"/>
        <v>7.0367539998005449E-2</v>
      </c>
      <c r="AM64">
        <f t="shared" si="11"/>
        <v>0.1461510640445681</v>
      </c>
      <c r="AN64">
        <f t="shared" si="12"/>
        <v>2.6309923433857891</v>
      </c>
      <c r="AO64">
        <f t="shared" si="13"/>
        <v>0.94295364524406211</v>
      </c>
      <c r="AP64">
        <f t="shared" si="14"/>
        <v>1.688038698141727</v>
      </c>
      <c r="AQ64">
        <f t="shared" si="15"/>
        <v>102.98724097362677</v>
      </c>
      <c r="AR64" s="20">
        <f t="shared" si="16"/>
        <v>576.57698467158161</v>
      </c>
      <c r="AS64" s="20">
        <f t="shared" si="17"/>
        <v>2.2171665036855508</v>
      </c>
      <c r="AT64">
        <f t="shared" si="18"/>
        <v>0.21651860404257356</v>
      </c>
      <c r="AU64" s="20">
        <f t="shared" si="19"/>
        <v>2.0006478996429773</v>
      </c>
      <c r="AV64">
        <f t="shared" si="20"/>
        <v>122.05952835721804</v>
      </c>
      <c r="AW64" s="20">
        <f t="shared" si="21"/>
        <v>577.82433016967184</v>
      </c>
      <c r="AX64">
        <f t="shared" si="22"/>
        <v>43.499745761321456</v>
      </c>
      <c r="AY64" s="20">
        <f t="shared" si="23"/>
        <v>573.71205113218844</v>
      </c>
    </row>
    <row r="65" spans="1:51">
      <c r="A65">
        <f t="shared" si="24"/>
        <v>372</v>
      </c>
      <c r="B65" s="20">
        <v>234.83218301279999</v>
      </c>
      <c r="C65" s="20">
        <v>204.18543021600001</v>
      </c>
      <c r="D65" s="20">
        <v>46130.221555185599</v>
      </c>
      <c r="E65" s="20">
        <v>12.4836689697</v>
      </c>
      <c r="F65" s="20">
        <v>3973.2152800085</v>
      </c>
      <c r="G65" s="20">
        <v>6983.693941214</v>
      </c>
      <c r="H65" s="20">
        <v>0.33296995180000005</v>
      </c>
      <c r="I65" s="20">
        <v>6.1733400268</v>
      </c>
      <c r="J65" s="20">
        <v>1627.4756221279001</v>
      </c>
      <c r="K65" s="20">
        <v>20.368606755200002</v>
      </c>
      <c r="L65" s="20">
        <v>10.1308448991</v>
      </c>
      <c r="M65" s="20">
        <v>0.33091674560000001</v>
      </c>
      <c r="N65" s="20">
        <f t="shared" si="1"/>
        <v>0.23483218301279998</v>
      </c>
      <c r="O65" s="20">
        <f t="shared" si="25"/>
        <v>0.20418543021600002</v>
      </c>
      <c r="P65" s="20">
        <f t="shared" si="26"/>
        <v>46.130221555185599</v>
      </c>
      <c r="Q65" s="20">
        <f t="shared" si="27"/>
        <v>1.2483668969700001E-2</v>
      </c>
      <c r="R65" s="20">
        <f t="shared" si="28"/>
        <v>3.9732152800085001</v>
      </c>
      <c r="S65" s="20">
        <f t="shared" si="29"/>
        <v>6.9836939412139998</v>
      </c>
      <c r="T65" s="20">
        <f t="shared" si="30"/>
        <v>3.3296995180000005E-4</v>
      </c>
      <c r="U65" s="20">
        <f t="shared" si="31"/>
        <v>6.1733400268E-3</v>
      </c>
      <c r="V65" s="20">
        <f t="shared" si="32"/>
        <v>1.6274756221279001</v>
      </c>
      <c r="W65" s="20">
        <f t="shared" si="33"/>
        <v>2.0368606755200001E-2</v>
      </c>
      <c r="X65" s="20">
        <f t="shared" si="34"/>
        <v>1.0130844899099999E-2</v>
      </c>
      <c r="Y65" s="20">
        <f t="shared" si="35"/>
        <v>3.3091674559999998E-4</v>
      </c>
      <c r="Z65" s="41">
        <v>396.15</v>
      </c>
      <c r="AA65" s="20">
        <v>13.799715577889447</v>
      </c>
      <c r="AB65" s="20">
        <v>2.4131643216080403</v>
      </c>
      <c r="AC65" s="20">
        <v>7.198135175879397</v>
      </c>
      <c r="AD65" s="20">
        <f t="shared" si="2"/>
        <v>3.38374903476657E-2</v>
      </c>
      <c r="AE65">
        <f t="shared" si="3"/>
        <v>2.0065342129267334</v>
      </c>
      <c r="AF65">
        <f t="shared" si="4"/>
        <v>1.027251098103271E-3</v>
      </c>
      <c r="AG65">
        <f t="shared" si="5"/>
        <v>0.44179562046054488</v>
      </c>
      <c r="AH65">
        <f t="shared" si="6"/>
        <v>0.17861109824076726</v>
      </c>
      <c r="AI65">
        <f t="shared" si="7"/>
        <v>2.2106857750402864E-4</v>
      </c>
      <c r="AJ65">
        <f t="shared" si="8"/>
        <v>8.1211358389615781E-2</v>
      </c>
      <c r="AK65">
        <f t="shared" si="9"/>
        <v>0.72630081988891826</v>
      </c>
      <c r="AL65">
        <f t="shared" si="10"/>
        <v>6.8072336293597741E-2</v>
      </c>
      <c r="AM65">
        <f t="shared" si="11"/>
        <v>0.14986748232103678</v>
      </c>
      <c r="AN65">
        <f t="shared" si="12"/>
        <v>2.7094006096932683</v>
      </c>
      <c r="AO65">
        <f t="shared" si="13"/>
        <v>0.94424063850355278</v>
      </c>
      <c r="AP65">
        <f t="shared" si="14"/>
        <v>1.7651599711897155</v>
      </c>
      <c r="AQ65">
        <f t="shared" si="15"/>
        <v>107.69240984228453</v>
      </c>
      <c r="AR65" s="20">
        <f t="shared" si="16"/>
        <v>586.42570593842277</v>
      </c>
      <c r="AS65" s="20">
        <f t="shared" si="17"/>
        <v>2.3014424795803894</v>
      </c>
      <c r="AT65">
        <f t="shared" si="18"/>
        <v>0.21793981861463452</v>
      </c>
      <c r="AU65" s="20">
        <f t="shared" si="19"/>
        <v>2.0835026609657548</v>
      </c>
      <c r="AV65">
        <f t="shared" si="20"/>
        <v>127.11449734552069</v>
      </c>
      <c r="AW65" s="20">
        <f t="shared" si="21"/>
        <v>588.07486258376093</v>
      </c>
      <c r="AX65">
        <f t="shared" si="22"/>
        <v>44.565238543795786</v>
      </c>
      <c r="AY65" s="20">
        <f t="shared" si="23"/>
        <v>584.09671525076294</v>
      </c>
    </row>
    <row r="66" spans="1:51">
      <c r="A66">
        <f t="shared" si="24"/>
        <v>378</v>
      </c>
      <c r="B66" s="20">
        <v>231.6507717392</v>
      </c>
      <c r="C66" s="20">
        <v>190.7284109544</v>
      </c>
      <c r="D66" s="20">
        <v>44804.049420319207</v>
      </c>
      <c r="E66" s="20">
        <v>16.4056853686</v>
      </c>
      <c r="F66" s="20">
        <v>3948.6943881957</v>
      </c>
      <c r="G66" s="20">
        <v>6830.6403310057003</v>
      </c>
      <c r="H66" s="20">
        <v>0.34333486110000005</v>
      </c>
      <c r="I66" s="20">
        <v>15.9666657865</v>
      </c>
      <c r="J66" s="20">
        <v>946.14724723860002</v>
      </c>
      <c r="K66" s="20">
        <v>19.646258148000001</v>
      </c>
      <c r="L66" s="20">
        <v>6.5879809402000005</v>
      </c>
      <c r="M66" s="20">
        <v>0.29328245980000001</v>
      </c>
      <c r="N66" s="20">
        <f t="shared" si="1"/>
        <v>0.23165077173919998</v>
      </c>
      <c r="O66" s="20">
        <f t="shared" si="25"/>
        <v>0.19072841095440002</v>
      </c>
      <c r="P66" s="20">
        <f t="shared" si="26"/>
        <v>44.80404942031921</v>
      </c>
      <c r="Q66" s="20">
        <f t="shared" si="27"/>
        <v>1.6405685368600001E-2</v>
      </c>
      <c r="R66" s="20">
        <f t="shared" si="28"/>
        <v>3.9486943881957002</v>
      </c>
      <c r="S66" s="20">
        <f t="shared" si="29"/>
        <v>6.8306403310057</v>
      </c>
      <c r="T66" s="20">
        <f t="shared" si="30"/>
        <v>3.4333486110000005E-4</v>
      </c>
      <c r="U66" s="20">
        <f t="shared" si="31"/>
        <v>1.5966665786499998E-2</v>
      </c>
      <c r="V66" s="20">
        <f t="shared" si="32"/>
        <v>0.9461472472386</v>
      </c>
      <c r="W66" s="20">
        <f t="shared" si="33"/>
        <v>1.9646258148000001E-2</v>
      </c>
      <c r="X66" s="20">
        <f t="shared" si="34"/>
        <v>6.5879809402000005E-3</v>
      </c>
      <c r="Y66" s="20">
        <f t="shared" si="35"/>
        <v>2.9328245980000001E-4</v>
      </c>
      <c r="Z66" s="41">
        <v>393.04</v>
      </c>
      <c r="AA66" s="20">
        <v>13.815163010204079</v>
      </c>
      <c r="AB66" s="20">
        <v>2.2952135204081627</v>
      </c>
      <c r="AC66" s="20">
        <v>7.2449632653061213</v>
      </c>
      <c r="AD66" s="20">
        <f t="shared" si="2"/>
        <v>3.3379073737636884E-2</v>
      </c>
      <c r="AE66">
        <f t="shared" si="3"/>
        <v>1.9488494745680389</v>
      </c>
      <c r="AF66">
        <f t="shared" si="4"/>
        <v>1.3499843956881301E-3</v>
      </c>
      <c r="AG66">
        <f t="shared" si="5"/>
        <v>0.43906905724933654</v>
      </c>
      <c r="AH66">
        <f t="shared" si="6"/>
        <v>0.17469668365743476</v>
      </c>
      <c r="AI66">
        <f t="shared" si="7"/>
        <v>5.7176958948970452E-4</v>
      </c>
      <c r="AJ66">
        <f t="shared" si="8"/>
        <v>4.7212936488952098E-2</v>
      </c>
      <c r="AK66">
        <f t="shared" si="9"/>
        <v>0.72711384264231993</v>
      </c>
      <c r="AL66">
        <f t="shared" si="10"/>
        <v>6.474509225410896E-2</v>
      </c>
      <c r="AM66">
        <f t="shared" si="11"/>
        <v>0.15084245815752906</v>
      </c>
      <c r="AN66">
        <f t="shared" si="12"/>
        <v>2.6117499059489404</v>
      </c>
      <c r="AO66">
        <f t="shared" si="13"/>
        <v>0.94270139305395795</v>
      </c>
      <c r="AP66">
        <f t="shared" si="14"/>
        <v>1.6690485128949826</v>
      </c>
      <c r="AQ66">
        <f t="shared" si="15"/>
        <v>101.82864977172288</v>
      </c>
      <c r="AR66" s="20">
        <f t="shared" si="16"/>
        <v>575.20827248824912</v>
      </c>
      <c r="AS66" s="20">
        <f t="shared" si="17"/>
        <v>2.2060599224372406</v>
      </c>
      <c r="AT66">
        <f t="shared" si="18"/>
        <v>0.21558755041163802</v>
      </c>
      <c r="AU66" s="20">
        <f t="shared" si="19"/>
        <v>1.9904723720256026</v>
      </c>
      <c r="AV66">
        <f t="shared" si="20"/>
        <v>121.438719417282</v>
      </c>
      <c r="AW66" s="20">
        <f t="shared" si="21"/>
        <v>577.05448473540844</v>
      </c>
      <c r="AX66">
        <f t="shared" si="22"/>
        <v>43.315559749397252</v>
      </c>
      <c r="AY66" s="20">
        <f t="shared" si="23"/>
        <v>573.27078154407843</v>
      </c>
    </row>
    <row r="67" spans="1:51">
      <c r="A67">
        <f t="shared" si="24"/>
        <v>384</v>
      </c>
      <c r="B67" s="20">
        <v>242.49259663839999</v>
      </c>
      <c r="C67" s="20">
        <v>188.79368876320001</v>
      </c>
      <c r="D67" s="20">
        <v>46436.976351403202</v>
      </c>
      <c r="E67" s="20">
        <v>88.733814934999998</v>
      </c>
      <c r="F67" s="20">
        <v>4080.0243240570003</v>
      </c>
      <c r="G67" s="20">
        <v>7088.0229720469997</v>
      </c>
      <c r="H67" s="20">
        <v>0.39045312500000001</v>
      </c>
      <c r="I67" s="20">
        <v>6.2514231629999992</v>
      </c>
      <c r="J67" s="20">
        <v>1021.3472343970001</v>
      </c>
      <c r="K67" s="20">
        <v>20.751465336000003</v>
      </c>
      <c r="L67" s="20">
        <v>6.0135278830000001</v>
      </c>
      <c r="M67" s="20">
        <v>0.29641951799999999</v>
      </c>
      <c r="N67" s="20">
        <f t="shared" si="1"/>
        <v>0.24249259663839998</v>
      </c>
      <c r="O67" s="20">
        <f t="shared" si="25"/>
        <v>0.18879368876320002</v>
      </c>
      <c r="P67" s="20">
        <f t="shared" si="26"/>
        <v>46.436976351403203</v>
      </c>
      <c r="Q67" s="20">
        <f t="shared" si="27"/>
        <v>8.8733814935000002E-2</v>
      </c>
      <c r="R67" s="20">
        <f t="shared" si="28"/>
        <v>4.0800243240570007</v>
      </c>
      <c r="S67" s="20">
        <f t="shared" si="29"/>
        <v>7.0880229720469998</v>
      </c>
      <c r="T67" s="20">
        <f t="shared" si="30"/>
        <v>3.9045312500000001E-4</v>
      </c>
      <c r="U67" s="20">
        <f t="shared" si="31"/>
        <v>6.2514231629999997E-3</v>
      </c>
      <c r="V67" s="20">
        <f t="shared" si="32"/>
        <v>1.021347234397</v>
      </c>
      <c r="W67" s="20">
        <f t="shared" si="33"/>
        <v>2.0751465336000002E-2</v>
      </c>
      <c r="X67" s="20">
        <f t="shared" si="34"/>
        <v>6.0135278829999998E-3</v>
      </c>
      <c r="Y67" s="20">
        <f t="shared" si="35"/>
        <v>2.9641951800000001E-4</v>
      </c>
      <c r="Z67" s="41">
        <v>415</v>
      </c>
      <c r="AA67" s="20">
        <v>14.063380102040815</v>
      </c>
      <c r="AB67" s="20">
        <v>2.225323086734694</v>
      </c>
      <c r="AC67" s="20">
        <v>7.5757710459183683</v>
      </c>
      <c r="AD67" s="20">
        <f t="shared" si="2"/>
        <v>3.4941296345590775E-2</v>
      </c>
      <c r="AE67">
        <f t="shared" si="3"/>
        <v>2.019877179269387</v>
      </c>
      <c r="AF67">
        <f t="shared" si="4"/>
        <v>7.3016922390454642E-3</v>
      </c>
      <c r="AG67">
        <f t="shared" si="5"/>
        <v>0.45367208940589338</v>
      </c>
      <c r="AH67">
        <f t="shared" si="6"/>
        <v>0.18127935989890023</v>
      </c>
      <c r="AI67">
        <f t="shared" si="7"/>
        <v>2.2386475068934646E-4</v>
      </c>
      <c r="AJ67">
        <f t="shared" si="8"/>
        <v>5.0965430858133737E-2</v>
      </c>
      <c r="AK67">
        <f t="shared" si="9"/>
        <v>0.74017790010741136</v>
      </c>
      <c r="AL67">
        <f t="shared" si="10"/>
        <v>6.2773570852882765E-2</v>
      </c>
      <c r="AM67">
        <f t="shared" si="11"/>
        <v>0.15772998221774659</v>
      </c>
      <c r="AN67">
        <f t="shared" si="12"/>
        <v>2.7133196164220497</v>
      </c>
      <c r="AO67">
        <f t="shared" si="13"/>
        <v>0.96068145317804066</v>
      </c>
      <c r="AP67">
        <f t="shared" si="14"/>
        <v>1.7526381632440091</v>
      </c>
      <c r="AQ67">
        <f t="shared" si="15"/>
        <v>106.92845433951699</v>
      </c>
      <c r="AR67" s="20">
        <f t="shared" si="16"/>
        <v>604.94557097961467</v>
      </c>
      <c r="AS67" s="20">
        <f t="shared" si="17"/>
        <v>2.2945888233617469</v>
      </c>
      <c r="AT67">
        <f t="shared" si="18"/>
        <v>0.22050355307062935</v>
      </c>
      <c r="AU67" s="20">
        <f t="shared" si="19"/>
        <v>2.0740852702911177</v>
      </c>
      <c r="AV67">
        <f t="shared" si="20"/>
        <v>126.53994234046108</v>
      </c>
      <c r="AW67" s="20">
        <f t="shared" si="21"/>
        <v>606.41365455446089</v>
      </c>
      <c r="AX67">
        <f t="shared" si="22"/>
        <v>44.993811957495431</v>
      </c>
      <c r="AY67" s="20">
        <f t="shared" si="23"/>
        <v>602.74516707381838</v>
      </c>
    </row>
    <row r="68" spans="1:51">
      <c r="A68">
        <f t="shared" si="24"/>
        <v>390</v>
      </c>
      <c r="B68" s="20">
        <v>235.49272542300002</v>
      </c>
      <c r="C68" s="20">
        <v>173.61355131799999</v>
      </c>
      <c r="D68" s="20">
        <v>45751.742116244</v>
      </c>
      <c r="E68" s="20">
        <v>12.574711214999999</v>
      </c>
      <c r="F68" s="20">
        <v>4118.7456119105991</v>
      </c>
      <c r="G68" s="20">
        <v>7077.9575052449991</v>
      </c>
      <c r="H68" s="20">
        <v>0.2349436023</v>
      </c>
      <c r="I68" s="20">
        <v>5.3138028834000002</v>
      </c>
      <c r="J68" s="20">
        <v>909.65247777359991</v>
      </c>
      <c r="K68" s="20">
        <v>20.509756472699998</v>
      </c>
      <c r="L68" s="20">
        <v>5.5010756790000004</v>
      </c>
      <c r="M68" s="20">
        <v>0.29791119599999999</v>
      </c>
      <c r="N68" s="20">
        <f t="shared" ref="N68:N98" si="36">B68/1000</f>
        <v>0.23549272542300004</v>
      </c>
      <c r="O68" s="20">
        <f t="shared" si="25"/>
        <v>0.17361355131799999</v>
      </c>
      <c r="P68" s="20">
        <f t="shared" si="26"/>
        <v>45.751742116244003</v>
      </c>
      <c r="Q68" s="20">
        <f t="shared" si="27"/>
        <v>1.2574711214999999E-2</v>
      </c>
      <c r="R68" s="20">
        <f t="shared" si="28"/>
        <v>4.1187456119105992</v>
      </c>
      <c r="S68" s="20">
        <f t="shared" si="29"/>
        <v>7.0779575052449992</v>
      </c>
      <c r="T68" s="20">
        <f t="shared" si="30"/>
        <v>2.3494360230000001E-4</v>
      </c>
      <c r="U68" s="20">
        <f t="shared" si="31"/>
        <v>5.3138028834000001E-3</v>
      </c>
      <c r="V68" s="20">
        <f t="shared" si="32"/>
        <v>0.90965247777359992</v>
      </c>
      <c r="W68" s="20">
        <f t="shared" si="33"/>
        <v>2.0509756472699998E-2</v>
      </c>
      <c r="X68" s="20">
        <f t="shared" si="34"/>
        <v>5.5010756790000006E-3</v>
      </c>
      <c r="Y68" s="20">
        <f t="shared" si="35"/>
        <v>2.9791119599999996E-4</v>
      </c>
      <c r="Z68" s="41">
        <v>416.51</v>
      </c>
      <c r="AA68" s="20">
        <v>14.276759644670053</v>
      </c>
      <c r="AB68" s="20">
        <v>1.1245176395939087</v>
      </c>
      <c r="AC68" s="20">
        <v>7.4424230964467002</v>
      </c>
      <c r="AD68" s="20">
        <f t="shared" ref="AD68:AD98" si="37">N68/6.94</f>
        <v>3.393266936930836E-2</v>
      </c>
      <c r="AE68">
        <f t="shared" ref="AE68:AE98" si="38">P68/22.99</f>
        <v>1.9900714274138325</v>
      </c>
      <c r="AF68">
        <f t="shared" ref="AF68:AF98" si="39">Q68*2/24.305</f>
        <v>1.0347427455256119E-3</v>
      </c>
      <c r="AG68">
        <f t="shared" ref="AG68:AG98" si="40">R68*3/26.98</f>
        <v>0.45797764402267593</v>
      </c>
      <c r="AH68">
        <f t="shared" ref="AH68:AH98" si="41">S68/39.1</f>
        <v>0.18102193108043477</v>
      </c>
      <c r="AI68">
        <f t="shared" ref="AI68:AI98" si="42">U68*2/55.85</f>
        <v>1.9028837541271263E-4</v>
      </c>
      <c r="AJ68">
        <f t="shared" ref="AJ68:AJ98" si="43">V68*2/40.08</f>
        <v>4.5391840208263472E-2</v>
      </c>
      <c r="AK68">
        <f t="shared" ref="AK68:AK98" si="44">AA68/19</f>
        <v>0.75140840235105544</v>
      </c>
      <c r="AL68">
        <f t="shared" ref="AL68:AL98" si="45">AB68/35.45</f>
        <v>3.1721231018163855E-2</v>
      </c>
      <c r="AM68">
        <f t="shared" ref="AM68:AM98" si="46">AC68*2/96.06</f>
        <v>0.15495363515400168</v>
      </c>
      <c r="AN68">
        <f t="shared" ref="AN68:AN98" si="47">AE68+AF68+AG68+AH68+AI68+AJ68</f>
        <v>2.6756878738461447</v>
      </c>
      <c r="AO68">
        <f t="shared" ref="AO68:AO98" si="48">AK68+AL68+AM68</f>
        <v>0.93808326852322099</v>
      </c>
      <c r="AP68">
        <f t="shared" ref="AP68:AP98" si="49">AN68-AO68</f>
        <v>1.7376046053229237</v>
      </c>
      <c r="AQ68">
        <f t="shared" ref="AQ68:AQ98" si="50">AP68*61.01</f>
        <v>106.01125697075157</v>
      </c>
      <c r="AR68" s="20">
        <f t="shared" ref="AR68:AR98" si="51">N68+O68+P68+Q68+R68+S68+U68+V68+Z68+AA68+AB68+AC68+AQ68</f>
        <v>603.65004985347491</v>
      </c>
      <c r="AS68" s="20">
        <f t="shared" ref="AS68:AS98" si="52">AD68+AE68+AF68+AH68+AI68+AJ68</f>
        <v>2.2516428991927775</v>
      </c>
      <c r="AT68">
        <f t="shared" ref="AT68:AT98" si="53">AL68+AM68</f>
        <v>0.18667486617216553</v>
      </c>
      <c r="AU68" s="20">
        <f t="shared" ref="AU68:AU98" si="54">AS68-AT68</f>
        <v>2.0649680330206119</v>
      </c>
      <c r="AV68">
        <f t="shared" ref="AV68:AV98" si="55">AU68*61.01</f>
        <v>125.98369969458753</v>
      </c>
      <c r="AW68" s="20">
        <f t="shared" ref="AW68:AW98" si="56">N68+O68+P68+Q68+S68+U68+V68+Z68+AB68+AC68+AV68</f>
        <v>605.22698732073013</v>
      </c>
      <c r="AX68">
        <f t="shared" ref="AX68:AX98" si="57">(AE68-AL68)*22.99</f>
        <v>45.022471015136418</v>
      </c>
      <c r="AY68" s="20">
        <f t="shared" ref="AY68:AY98" si="58">N68+O68+Q68+S68+U68+V68+Z68+AC68+AV68+AX68</f>
        <v>603.37319858002854</v>
      </c>
    </row>
    <row r="69" spans="1:51">
      <c r="A69">
        <f t="shared" ref="A69:A74" si="59">A68+6</f>
        <v>396</v>
      </c>
      <c r="B69" s="20">
        <v>231.245137159</v>
      </c>
      <c r="C69" s="20">
        <v>157.62652801050001</v>
      </c>
      <c r="D69" s="20">
        <v>44634.5072180485</v>
      </c>
      <c r="E69" s="20">
        <v>10.887507421999999</v>
      </c>
      <c r="F69" s="20">
        <v>4012.3096639239998</v>
      </c>
      <c r="G69" s="20">
        <v>6821.4487240956005</v>
      </c>
      <c r="H69" s="20">
        <v>0.23426559719999998</v>
      </c>
      <c r="I69" s="20">
        <v>5.8331933089999994</v>
      </c>
      <c r="J69" s="20">
        <v>909.267234594</v>
      </c>
      <c r="K69" s="20">
        <v>19.777287505</v>
      </c>
      <c r="L69" s="20">
        <v>5.3871307481999997</v>
      </c>
      <c r="M69" s="20">
        <v>0.31433518099999996</v>
      </c>
      <c r="N69" s="20">
        <f t="shared" si="36"/>
        <v>0.231245137159</v>
      </c>
      <c r="O69" s="20">
        <f t="shared" si="25"/>
        <v>0.15762652801050001</v>
      </c>
      <c r="P69" s="20">
        <f t="shared" si="26"/>
        <v>44.634507218048498</v>
      </c>
      <c r="Q69" s="20">
        <f t="shared" si="27"/>
        <v>1.0887507421999999E-2</v>
      </c>
      <c r="R69" s="20">
        <f t="shared" si="28"/>
        <v>4.0123096639239995</v>
      </c>
      <c r="S69" s="20">
        <f t="shared" si="29"/>
        <v>6.8214487240956005</v>
      </c>
      <c r="T69" s="20">
        <f t="shared" si="30"/>
        <v>2.3426559719999998E-4</v>
      </c>
      <c r="U69" s="20">
        <f t="shared" si="31"/>
        <v>5.8331933089999996E-3</v>
      </c>
      <c r="V69" s="20">
        <f t="shared" si="32"/>
        <v>0.90926723459400005</v>
      </c>
      <c r="W69" s="20">
        <f t="shared" si="33"/>
        <v>1.9777287505000001E-2</v>
      </c>
      <c r="X69" s="20">
        <f t="shared" si="34"/>
        <v>5.3871307481999997E-3</v>
      </c>
      <c r="Y69" s="20">
        <f t="shared" si="35"/>
        <v>3.1433518099999999E-4</v>
      </c>
      <c r="Z69" s="41">
        <v>407.98</v>
      </c>
      <c r="AA69" s="20">
        <v>13.39634285714286</v>
      </c>
      <c r="AB69" s="20">
        <v>2.0058260651629074</v>
      </c>
      <c r="AC69" s="20">
        <v>7.0207037593984971</v>
      </c>
      <c r="AD69" s="20">
        <f t="shared" si="37"/>
        <v>3.3320624950864554E-2</v>
      </c>
      <c r="AE69">
        <f t="shared" si="38"/>
        <v>1.941474868118682</v>
      </c>
      <c r="AF69">
        <f t="shared" si="39"/>
        <v>8.9590680288006573E-4</v>
      </c>
      <c r="AG69">
        <f t="shared" si="40"/>
        <v>0.44614266092557442</v>
      </c>
      <c r="AH69">
        <f t="shared" si="41"/>
        <v>0.17446160419681842</v>
      </c>
      <c r="AI69">
        <f t="shared" si="42"/>
        <v>2.0888785350044761E-4</v>
      </c>
      <c r="AJ69">
        <f t="shared" si="43"/>
        <v>4.537261649670659E-2</v>
      </c>
      <c r="AK69">
        <f t="shared" si="44"/>
        <v>0.70507067669172951</v>
      </c>
      <c r="AL69">
        <f t="shared" si="45"/>
        <v>5.6581835406570018E-2</v>
      </c>
      <c r="AM69">
        <f t="shared" si="46"/>
        <v>0.14617330333954814</v>
      </c>
      <c r="AN69">
        <f t="shared" si="47"/>
        <v>2.6085565443941614</v>
      </c>
      <c r="AO69">
        <f t="shared" si="48"/>
        <v>0.90782581543784768</v>
      </c>
      <c r="AP69">
        <f t="shared" si="49"/>
        <v>1.7007307289563136</v>
      </c>
      <c r="AQ69">
        <f t="shared" si="50"/>
        <v>103.76158177362468</v>
      </c>
      <c r="AR69" s="20">
        <f t="shared" si="51"/>
        <v>590.94757966189161</v>
      </c>
      <c r="AS69" s="20">
        <f t="shared" si="52"/>
        <v>2.1957345084194517</v>
      </c>
      <c r="AT69">
        <f t="shared" si="53"/>
        <v>0.20275513874611817</v>
      </c>
      <c r="AU69" s="20">
        <f t="shared" si="54"/>
        <v>1.9929793696733336</v>
      </c>
      <c r="AV69">
        <f t="shared" si="55"/>
        <v>121.59167134377007</v>
      </c>
      <c r="AW69" s="20">
        <f t="shared" si="56"/>
        <v>591.36901671097007</v>
      </c>
      <c r="AX69">
        <f t="shared" si="57"/>
        <v>43.333690822051452</v>
      </c>
      <c r="AY69" s="20">
        <f t="shared" si="58"/>
        <v>588.0623742498102</v>
      </c>
    </row>
    <row r="70" spans="1:51">
      <c r="A70">
        <f t="shared" si="59"/>
        <v>402</v>
      </c>
      <c r="B70" s="20">
        <v>233.42758225200001</v>
      </c>
      <c r="C70" s="20">
        <v>154.94329226720001</v>
      </c>
      <c r="D70" s="20">
        <v>45471.156459182399</v>
      </c>
      <c r="E70" s="20">
        <v>11.490589394000001</v>
      </c>
      <c r="F70" s="20">
        <v>4069.6125371025</v>
      </c>
      <c r="G70" s="20">
        <v>6897.7503151885003</v>
      </c>
      <c r="H70" s="20">
        <v>0.295967757</v>
      </c>
      <c r="I70" s="20">
        <v>8.0131557605000001</v>
      </c>
      <c r="J70" s="20">
        <v>955.04157405649994</v>
      </c>
      <c r="K70" s="20">
        <v>20.038252223000001</v>
      </c>
      <c r="L70" s="20">
        <v>5.6930165605000003</v>
      </c>
      <c r="M70" s="20">
        <v>0.59268555900000008</v>
      </c>
      <c r="N70" s="20">
        <f t="shared" si="36"/>
        <v>0.233427582252</v>
      </c>
      <c r="O70" s="20">
        <f t="shared" si="25"/>
        <v>0.15494329226719999</v>
      </c>
      <c r="P70" s="20">
        <f t="shared" si="26"/>
        <v>45.471156459182396</v>
      </c>
      <c r="Q70" s="20">
        <f t="shared" si="27"/>
        <v>1.1490589394E-2</v>
      </c>
      <c r="R70" s="20">
        <f t="shared" si="28"/>
        <v>4.0696125371024996</v>
      </c>
      <c r="S70" s="20">
        <f t="shared" si="29"/>
        <v>6.8977503151885005</v>
      </c>
      <c r="T70" s="20">
        <f t="shared" si="30"/>
        <v>2.9596775700000002E-4</v>
      </c>
      <c r="U70" s="20">
        <f t="shared" si="31"/>
        <v>8.0131557605000008E-3</v>
      </c>
      <c r="V70" s="20">
        <f t="shared" si="32"/>
        <v>0.95504157405649992</v>
      </c>
      <c r="W70" s="20">
        <f t="shared" si="33"/>
        <v>2.0038252223E-2</v>
      </c>
      <c r="X70" s="20">
        <f t="shared" si="34"/>
        <v>5.6930165605000001E-3</v>
      </c>
      <c r="Y70" s="20">
        <f t="shared" si="35"/>
        <v>5.9268555900000006E-4</v>
      </c>
      <c r="Z70" s="41">
        <v>410.37</v>
      </c>
      <c r="AA70" s="20">
        <v>14.277739534883722</v>
      </c>
      <c r="AB70" s="20">
        <v>1.9692767441860464</v>
      </c>
      <c r="AC70" s="20">
        <v>7.524093023255813</v>
      </c>
      <c r="AD70" s="20">
        <f t="shared" si="37"/>
        <v>3.3635098307204611E-2</v>
      </c>
      <c r="AE70">
        <f t="shared" si="38"/>
        <v>1.977866744636033</v>
      </c>
      <c r="AF70">
        <f t="shared" si="39"/>
        <v>9.4553296803126931E-4</v>
      </c>
      <c r="AG70">
        <f t="shared" si="40"/>
        <v>0.45251436661628974</v>
      </c>
      <c r="AH70">
        <f t="shared" si="41"/>
        <v>0.17641305153934783</v>
      </c>
      <c r="AI70">
        <f t="shared" si="42"/>
        <v>2.8695275776186214E-4</v>
      </c>
      <c r="AJ70">
        <f t="shared" si="43"/>
        <v>4.7656765172480041E-2</v>
      </c>
      <c r="AK70">
        <f t="shared" si="44"/>
        <v>0.75145997552019583</v>
      </c>
      <c r="AL70">
        <f t="shared" si="45"/>
        <v>5.5550824941778452E-2</v>
      </c>
      <c r="AM70">
        <f t="shared" si="46"/>
        <v>0.15665402921623595</v>
      </c>
      <c r="AN70">
        <f t="shared" si="47"/>
        <v>2.6556834136899439</v>
      </c>
      <c r="AO70">
        <f t="shared" si="48"/>
        <v>0.96366482967821021</v>
      </c>
      <c r="AP70">
        <f t="shared" si="49"/>
        <v>1.6920185840117337</v>
      </c>
      <c r="AQ70">
        <f t="shared" si="50"/>
        <v>103.23005381055587</v>
      </c>
      <c r="AR70" s="20">
        <f t="shared" si="51"/>
        <v>595.17259861808509</v>
      </c>
      <c r="AS70" s="20">
        <f t="shared" si="52"/>
        <v>2.2368041453808583</v>
      </c>
      <c r="AT70">
        <f t="shared" si="53"/>
        <v>0.21220485415801441</v>
      </c>
      <c r="AU70" s="20">
        <f t="shared" si="54"/>
        <v>2.0245992912228439</v>
      </c>
      <c r="AV70">
        <f t="shared" si="55"/>
        <v>123.52080275750571</v>
      </c>
      <c r="AW70" s="20">
        <f t="shared" si="56"/>
        <v>597.11599549304867</v>
      </c>
      <c r="AX70">
        <f t="shared" si="57"/>
        <v>44.194042993770907</v>
      </c>
      <c r="AY70" s="20">
        <f t="shared" si="58"/>
        <v>593.86960528345116</v>
      </c>
    </row>
    <row r="71" spans="1:51">
      <c r="A71">
        <f t="shared" si="59"/>
        <v>408</v>
      </c>
      <c r="B71" s="20">
        <v>239.20993649280001</v>
      </c>
      <c r="C71" s="20">
        <v>146.389113968</v>
      </c>
      <c r="D71" s="20">
        <v>45242.7313692592</v>
      </c>
      <c r="E71" s="20">
        <v>11.158445232</v>
      </c>
      <c r="F71" s="20">
        <v>4030.2754160459999</v>
      </c>
      <c r="G71" s="20">
        <v>6881.1174190439997</v>
      </c>
      <c r="H71" s="20">
        <v>0.2138697</v>
      </c>
      <c r="I71" s="20">
        <v>4.2392726639999996</v>
      </c>
      <c r="J71" s="20">
        <v>917.38890025199998</v>
      </c>
      <c r="K71" s="20">
        <v>19.590964799999998</v>
      </c>
      <c r="L71" s="20">
        <v>5.7657520140000003</v>
      </c>
      <c r="M71" s="20">
        <v>0.33191076599999997</v>
      </c>
      <c r="N71" s="20">
        <f t="shared" si="36"/>
        <v>0.23920993649280001</v>
      </c>
      <c r="O71" s="20">
        <f t="shared" si="25"/>
        <v>0.146389113968</v>
      </c>
      <c r="P71" s="20">
        <f t="shared" si="26"/>
        <v>45.242731369259197</v>
      </c>
      <c r="Q71" s="20">
        <f t="shared" si="27"/>
        <v>1.1158445232E-2</v>
      </c>
      <c r="R71" s="20">
        <f t="shared" si="28"/>
        <v>4.0302754160459999</v>
      </c>
      <c r="S71" s="20">
        <f t="shared" si="29"/>
        <v>6.8811174190440001</v>
      </c>
      <c r="T71" s="20">
        <f t="shared" si="30"/>
        <v>2.1386969999999999E-4</v>
      </c>
      <c r="U71" s="20">
        <f t="shared" si="31"/>
        <v>4.2392726639999996E-3</v>
      </c>
      <c r="V71" s="20">
        <f t="shared" si="32"/>
        <v>0.91738890025200004</v>
      </c>
      <c r="W71" s="20">
        <f t="shared" si="33"/>
        <v>1.9590964799999999E-2</v>
      </c>
      <c r="X71" s="20">
        <f t="shared" si="34"/>
        <v>5.7657520140000007E-3</v>
      </c>
      <c r="Y71" s="20">
        <f t="shared" si="35"/>
        <v>3.3191076599999996E-4</v>
      </c>
      <c r="Z71" s="41">
        <v>416.28</v>
      </c>
      <c r="AA71" s="20">
        <v>13.620813098236775</v>
      </c>
      <c r="AB71" s="20">
        <v>1.823386901763224</v>
      </c>
      <c r="AC71" s="20">
        <v>7.3506460957178845</v>
      </c>
      <c r="AD71" s="20">
        <f t="shared" si="37"/>
        <v>3.4468290560922189E-2</v>
      </c>
      <c r="AE71">
        <f t="shared" si="38"/>
        <v>1.9679308990543367</v>
      </c>
      <c r="AF71">
        <f t="shared" si="39"/>
        <v>9.1820162369882739E-4</v>
      </c>
      <c r="AG71">
        <f t="shared" si="40"/>
        <v>0.44814033536464049</v>
      </c>
      <c r="AH71">
        <f t="shared" si="41"/>
        <v>0.17598765777606137</v>
      </c>
      <c r="AI71">
        <f t="shared" si="42"/>
        <v>1.5180922700089525E-4</v>
      </c>
      <c r="AJ71">
        <f t="shared" si="43"/>
        <v>4.5777889234131737E-2</v>
      </c>
      <c r="AK71">
        <f t="shared" si="44"/>
        <v>0.71688489990719872</v>
      </c>
      <c r="AL71">
        <f t="shared" si="45"/>
        <v>5.1435455620965416E-2</v>
      </c>
      <c r="AM71">
        <f t="shared" si="46"/>
        <v>0.15304280857209837</v>
      </c>
      <c r="AN71">
        <f t="shared" si="47"/>
        <v>2.6389067922798697</v>
      </c>
      <c r="AO71">
        <f t="shared" si="48"/>
        <v>0.92136316410026253</v>
      </c>
      <c r="AP71">
        <f t="shared" si="49"/>
        <v>1.717543628179607</v>
      </c>
      <c r="AQ71">
        <f t="shared" si="50"/>
        <v>104.78733675523782</v>
      </c>
      <c r="AR71" s="20">
        <f t="shared" si="51"/>
        <v>601.33469272391369</v>
      </c>
      <c r="AS71" s="20">
        <f t="shared" si="52"/>
        <v>2.225234747476152</v>
      </c>
      <c r="AT71">
        <f t="shared" si="53"/>
        <v>0.20447826419306378</v>
      </c>
      <c r="AU71" s="20">
        <f t="shared" si="54"/>
        <v>2.0207564832830882</v>
      </c>
      <c r="AV71">
        <f t="shared" si="55"/>
        <v>123.28635304510121</v>
      </c>
      <c r="AW71" s="20">
        <f t="shared" si="56"/>
        <v>602.18262049949431</v>
      </c>
      <c r="AX71">
        <f t="shared" si="57"/>
        <v>44.060230244533201</v>
      </c>
      <c r="AY71" s="20">
        <f t="shared" si="58"/>
        <v>599.17673247300502</v>
      </c>
    </row>
    <row r="72" spans="1:51">
      <c r="A72">
        <f t="shared" si="59"/>
        <v>414</v>
      </c>
      <c r="B72" s="20">
        <v>229.89343585660001</v>
      </c>
      <c r="C72" s="20">
        <v>132.1550112752</v>
      </c>
      <c r="D72" s="20">
        <v>44178.041273033603</v>
      </c>
      <c r="E72" s="20">
        <v>12.677474728</v>
      </c>
      <c r="F72" s="20">
        <v>3936.0010204159998</v>
      </c>
      <c r="G72" s="20">
        <v>6644.666551454</v>
      </c>
      <c r="H72" s="20">
        <v>0.24329220300000001</v>
      </c>
      <c r="I72" s="20">
        <v>7.5613421215000001</v>
      </c>
      <c r="J72" s="20">
        <v>948.94288180349986</v>
      </c>
      <c r="K72" s="20">
        <v>19.043018870499999</v>
      </c>
      <c r="L72" s="20">
        <v>5.8233400595000004</v>
      </c>
      <c r="M72" s="20">
        <v>0.27152834200000003</v>
      </c>
      <c r="N72" s="20">
        <f t="shared" si="36"/>
        <v>0.22989343585660002</v>
      </c>
      <c r="O72" s="20">
        <f t="shared" si="25"/>
        <v>0.13215501127519999</v>
      </c>
      <c r="P72" s="20">
        <f t="shared" si="26"/>
        <v>44.1780412730336</v>
      </c>
      <c r="Q72" s="20">
        <f t="shared" si="27"/>
        <v>1.2677474728E-2</v>
      </c>
      <c r="R72" s="20">
        <f t="shared" si="28"/>
        <v>3.9360010204159996</v>
      </c>
      <c r="S72" s="20">
        <f t="shared" si="29"/>
        <v>6.6446665514539998</v>
      </c>
      <c r="T72" s="20">
        <f t="shared" si="30"/>
        <v>2.4329220300000002E-4</v>
      </c>
      <c r="U72" s="20">
        <f t="shared" si="31"/>
        <v>7.5613421214999997E-3</v>
      </c>
      <c r="V72" s="20">
        <f t="shared" si="32"/>
        <v>0.94894288180349984</v>
      </c>
      <c r="W72" s="20">
        <f t="shared" si="33"/>
        <v>1.90430188705E-2</v>
      </c>
      <c r="X72" s="20">
        <f t="shared" si="34"/>
        <v>5.8233400595000002E-3</v>
      </c>
      <c r="Y72" s="20">
        <f t="shared" si="35"/>
        <v>2.7152834200000004E-4</v>
      </c>
      <c r="Z72" s="41">
        <v>402.08</v>
      </c>
      <c r="AA72" s="20">
        <v>13.067010126582279</v>
      </c>
      <c r="AB72" s="20">
        <v>1.720140506329114</v>
      </c>
      <c r="AC72" s="20">
        <v>6.5865101265822785</v>
      </c>
      <c r="AD72" s="20">
        <f t="shared" si="37"/>
        <v>3.3125855310749283E-2</v>
      </c>
      <c r="AE72">
        <f t="shared" si="38"/>
        <v>1.9216198900841062</v>
      </c>
      <c r="AF72">
        <f t="shared" si="39"/>
        <v>1.0431989078790373E-3</v>
      </c>
      <c r="AG72">
        <f t="shared" si="40"/>
        <v>0.43765763755552251</v>
      </c>
      <c r="AH72">
        <f t="shared" si="41"/>
        <v>0.16994032100905371</v>
      </c>
      <c r="AI72">
        <f t="shared" si="42"/>
        <v>2.7077321831692029E-4</v>
      </c>
      <c r="AJ72">
        <f t="shared" si="43"/>
        <v>4.7352439211751488E-2</v>
      </c>
      <c r="AK72">
        <f t="shared" si="44"/>
        <v>0.68773737508327781</v>
      </c>
      <c r="AL72">
        <f t="shared" si="45"/>
        <v>4.852300440984806E-2</v>
      </c>
      <c r="AM72">
        <f t="shared" si="46"/>
        <v>0.13713325268753443</v>
      </c>
      <c r="AN72">
        <f t="shared" si="47"/>
        <v>2.5778842599866296</v>
      </c>
      <c r="AO72">
        <f t="shared" si="48"/>
        <v>0.87339363218066024</v>
      </c>
      <c r="AP72">
        <f t="shared" si="49"/>
        <v>1.7044906278059693</v>
      </c>
      <c r="AQ72">
        <f t="shared" si="50"/>
        <v>103.99097320244218</v>
      </c>
      <c r="AR72" s="20">
        <f t="shared" si="51"/>
        <v>583.53457295262422</v>
      </c>
      <c r="AS72" s="20">
        <f t="shared" si="52"/>
        <v>2.1733524777418562</v>
      </c>
      <c r="AT72">
        <f t="shared" si="53"/>
        <v>0.18565625709738248</v>
      </c>
      <c r="AU72" s="20">
        <f t="shared" si="54"/>
        <v>1.9876962206444737</v>
      </c>
      <c r="AV72">
        <f t="shared" si="55"/>
        <v>121.26934642151933</v>
      </c>
      <c r="AW72" s="20">
        <f t="shared" si="56"/>
        <v>583.80993502470312</v>
      </c>
      <c r="AX72">
        <f t="shared" si="57"/>
        <v>43.062497401651186</v>
      </c>
      <c r="AY72" s="20">
        <f t="shared" si="58"/>
        <v>580.97425064699155</v>
      </c>
    </row>
    <row r="73" spans="1:51">
      <c r="A73">
        <f t="shared" si="59"/>
        <v>420</v>
      </c>
      <c r="B73" s="20">
        <v>230.32391772989999</v>
      </c>
      <c r="C73" s="20">
        <v>126.4923151599</v>
      </c>
      <c r="D73" s="20">
        <v>43941.165410141904</v>
      </c>
      <c r="E73" s="20">
        <v>10.2284501712</v>
      </c>
      <c r="F73" s="20">
        <v>3961.4234123184001</v>
      </c>
      <c r="G73" s="20">
        <v>6630.0503402520008</v>
      </c>
      <c r="H73" s="20">
        <v>0.2502880536</v>
      </c>
      <c r="I73" s="20">
        <v>7.3638555792000009</v>
      </c>
      <c r="J73" s="20">
        <v>897.13622942159998</v>
      </c>
      <c r="K73" s="20">
        <v>18.985093127999999</v>
      </c>
      <c r="L73" s="20">
        <v>5.7502243248000005</v>
      </c>
      <c r="M73" s="20">
        <v>0.31700810639999999</v>
      </c>
      <c r="N73" s="20">
        <f t="shared" si="36"/>
        <v>0.23032391772989999</v>
      </c>
      <c r="O73" s="20">
        <f t="shared" si="25"/>
        <v>0.1264923151599</v>
      </c>
      <c r="P73" s="20">
        <f t="shared" si="26"/>
        <v>43.941165410141906</v>
      </c>
      <c r="Q73" s="20">
        <f t="shared" si="27"/>
        <v>1.02284501712E-2</v>
      </c>
      <c r="R73" s="20">
        <f t="shared" si="28"/>
        <v>3.9614234123184002</v>
      </c>
      <c r="S73" s="20">
        <f t="shared" si="29"/>
        <v>6.6300503402520006</v>
      </c>
      <c r="T73" s="20">
        <f t="shared" si="30"/>
        <v>2.5028805360000002E-4</v>
      </c>
      <c r="U73" s="20">
        <f t="shared" si="31"/>
        <v>7.3638555792000012E-3</v>
      </c>
      <c r="V73" s="20">
        <f t="shared" si="32"/>
        <v>0.89713622942159998</v>
      </c>
      <c r="W73" s="20">
        <f t="shared" si="33"/>
        <v>1.8985093127999998E-2</v>
      </c>
      <c r="X73" s="20">
        <f t="shared" si="34"/>
        <v>5.7502243248000002E-3</v>
      </c>
      <c r="Y73" s="20">
        <f t="shared" si="35"/>
        <v>3.170081064E-4</v>
      </c>
      <c r="Z73" s="41">
        <v>404.75</v>
      </c>
      <c r="AA73" s="20">
        <v>12.990491772151897</v>
      </c>
      <c r="AB73" s="20">
        <v>1.7055736708860756</v>
      </c>
      <c r="AC73" s="20">
        <v>7.0304453164556939</v>
      </c>
      <c r="AD73" s="20">
        <f t="shared" si="37"/>
        <v>3.3187884399121036E-2</v>
      </c>
      <c r="AE73">
        <f t="shared" si="38"/>
        <v>1.9113164597712879</v>
      </c>
      <c r="AF73">
        <f t="shared" si="39"/>
        <v>8.4167456664883771E-4</v>
      </c>
      <c r="AG73">
        <f t="shared" si="40"/>
        <v>0.44048444169589329</v>
      </c>
      <c r="AH73">
        <f t="shared" si="41"/>
        <v>0.16956650486578007</v>
      </c>
      <c r="AI73">
        <f t="shared" si="42"/>
        <v>2.6370118457296333E-4</v>
      </c>
      <c r="AJ73">
        <f t="shared" si="43"/>
        <v>4.476727691724551E-2</v>
      </c>
      <c r="AK73">
        <f t="shared" si="44"/>
        <v>0.68371009327115251</v>
      </c>
      <c r="AL73">
        <f t="shared" si="45"/>
        <v>4.8112092267590278E-2</v>
      </c>
      <c r="AM73">
        <f t="shared" si="46"/>
        <v>0.14637612568094302</v>
      </c>
      <c r="AN73">
        <f t="shared" si="47"/>
        <v>2.5672400590014282</v>
      </c>
      <c r="AO73">
        <f t="shared" si="48"/>
        <v>0.87819831121968583</v>
      </c>
      <c r="AP73">
        <f t="shared" si="49"/>
        <v>1.6890417477817423</v>
      </c>
      <c r="AQ73">
        <f t="shared" si="50"/>
        <v>103.0484370321641</v>
      </c>
      <c r="AR73" s="20">
        <f t="shared" si="51"/>
        <v>585.32913172243184</v>
      </c>
      <c r="AS73" s="20">
        <f t="shared" si="52"/>
        <v>2.1599435017046562</v>
      </c>
      <c r="AT73">
        <f t="shared" si="53"/>
        <v>0.1944882179485333</v>
      </c>
      <c r="AU73" s="20">
        <f t="shared" si="54"/>
        <v>1.965455283756123</v>
      </c>
      <c r="AV73">
        <f t="shared" si="55"/>
        <v>119.91242686196107</v>
      </c>
      <c r="AW73" s="20">
        <f t="shared" si="56"/>
        <v>585.24120636775854</v>
      </c>
      <c r="AX73">
        <f t="shared" si="57"/>
        <v>42.835068408910011</v>
      </c>
      <c r="AY73" s="20">
        <f t="shared" si="58"/>
        <v>582.42953569564065</v>
      </c>
    </row>
    <row r="74" spans="1:51">
      <c r="A74">
        <f t="shared" si="59"/>
        <v>426</v>
      </c>
      <c r="B74" s="20">
        <v>232.32115379519999</v>
      </c>
      <c r="C74" s="20">
        <v>119.504191104</v>
      </c>
      <c r="D74" s="20">
        <v>43898.295246220798</v>
      </c>
      <c r="E74" s="20">
        <v>9.8198200590000013</v>
      </c>
      <c r="F74" s="20">
        <v>3961.1308643550001</v>
      </c>
      <c r="G74" s="20">
        <v>6616.1590320839996</v>
      </c>
      <c r="H74" s="20">
        <v>0.19109764800000001</v>
      </c>
      <c r="I74" s="20">
        <v>3.8125382960000005</v>
      </c>
      <c r="J74" s="20">
        <v>873.87689960900002</v>
      </c>
      <c r="K74" s="20">
        <v>19.172136949000002</v>
      </c>
      <c r="L74" s="20">
        <v>5.7829573620000003</v>
      </c>
      <c r="M74" s="20">
        <v>0.30715341300000004</v>
      </c>
      <c r="N74" s="20">
        <f t="shared" si="36"/>
        <v>0.23232115379519999</v>
      </c>
      <c r="O74" s="20">
        <f t="shared" si="25"/>
        <v>0.119504191104</v>
      </c>
      <c r="P74" s="20">
        <f t="shared" si="26"/>
        <v>43.898295246220798</v>
      </c>
      <c r="Q74" s="20">
        <f t="shared" si="27"/>
        <v>9.819820059000001E-3</v>
      </c>
      <c r="R74" s="20">
        <f t="shared" si="28"/>
        <v>3.9611308643550003</v>
      </c>
      <c r="S74" s="20">
        <f t="shared" si="29"/>
        <v>6.616159032084</v>
      </c>
      <c r="T74" s="20">
        <f t="shared" si="30"/>
        <v>1.91097648E-4</v>
      </c>
      <c r="U74" s="20">
        <f t="shared" si="31"/>
        <v>3.8125382960000004E-3</v>
      </c>
      <c r="V74" s="20">
        <f t="shared" si="32"/>
        <v>0.87387689960900006</v>
      </c>
      <c r="W74" s="20">
        <f t="shared" si="33"/>
        <v>1.9172136949000003E-2</v>
      </c>
      <c r="X74" s="20">
        <f t="shared" si="34"/>
        <v>5.7829573620000003E-3</v>
      </c>
      <c r="Y74" s="20">
        <f t="shared" si="35"/>
        <v>3.0715341300000004E-4</v>
      </c>
      <c r="Z74" s="41">
        <v>410.99</v>
      </c>
      <c r="AA74" s="20">
        <v>12.951072278481012</v>
      </c>
      <c r="AB74" s="20">
        <v>1.4974815189873418</v>
      </c>
      <c r="AC74" s="20">
        <v>7.0544236708860755</v>
      </c>
      <c r="AD74" s="20">
        <f t="shared" si="37"/>
        <v>3.3475670575677227E-2</v>
      </c>
      <c r="AE74">
        <f t="shared" si="38"/>
        <v>1.9094517288482298</v>
      </c>
      <c r="AF74">
        <f t="shared" si="39"/>
        <v>8.080493774120552E-4</v>
      </c>
      <c r="AG74">
        <f t="shared" si="40"/>
        <v>0.44045191227075614</v>
      </c>
      <c r="AH74">
        <f t="shared" si="41"/>
        <v>0.16921122844204603</v>
      </c>
      <c r="AI74">
        <f t="shared" si="42"/>
        <v>1.3652778141450315E-4</v>
      </c>
      <c r="AJ74">
        <f t="shared" si="43"/>
        <v>4.3606631717015974E-2</v>
      </c>
      <c r="AK74">
        <f t="shared" si="44"/>
        <v>0.68163538307794802</v>
      </c>
      <c r="AL74">
        <f t="shared" si="45"/>
        <v>4.2242073878345325E-2</v>
      </c>
      <c r="AM74">
        <f t="shared" si="46"/>
        <v>0.14687536270843379</v>
      </c>
      <c r="AN74">
        <f t="shared" si="47"/>
        <v>2.5636660784368743</v>
      </c>
      <c r="AO74">
        <f t="shared" si="48"/>
        <v>0.87075281966472717</v>
      </c>
      <c r="AP74">
        <f t="shared" si="49"/>
        <v>1.6929132587721472</v>
      </c>
      <c r="AQ74">
        <f t="shared" si="50"/>
        <v>103.2846379176887</v>
      </c>
      <c r="AR74" s="20">
        <f t="shared" si="51"/>
        <v>591.49253513156611</v>
      </c>
      <c r="AS74" s="20">
        <f t="shared" si="52"/>
        <v>2.1566898367417955</v>
      </c>
      <c r="AT74">
        <f t="shared" si="53"/>
        <v>0.18911743658677913</v>
      </c>
      <c r="AU74" s="20">
        <f t="shared" si="54"/>
        <v>1.9675724001550163</v>
      </c>
      <c r="AV74">
        <f t="shared" si="55"/>
        <v>120.04159213345754</v>
      </c>
      <c r="AW74" s="20">
        <f t="shared" si="56"/>
        <v>591.33728620449904</v>
      </c>
      <c r="AX74">
        <f t="shared" si="57"/>
        <v>42.927149967757643</v>
      </c>
      <c r="AY74" s="20">
        <f t="shared" si="58"/>
        <v>588.86865940704843</v>
      </c>
    </row>
    <row r="75" spans="1:51" hidden="1">
      <c r="A75" s="22">
        <v>432</v>
      </c>
      <c r="B75" s="20">
        <v>225.27138757079999</v>
      </c>
      <c r="C75" s="20">
        <v>103.0214861207</v>
      </c>
      <c r="D75" s="20">
        <v>42967.733735502698</v>
      </c>
      <c r="E75" s="20">
        <v>9.9836251970000003</v>
      </c>
      <c r="F75" s="20">
        <v>3902.0425551660001</v>
      </c>
      <c r="G75" s="20">
        <v>6535.5953234530007</v>
      </c>
      <c r="H75" s="20">
        <v>0.19527916100000003</v>
      </c>
      <c r="I75" s="20">
        <v>5.0939341600000008</v>
      </c>
      <c r="J75" s="20">
        <v>894.07698766399994</v>
      </c>
      <c r="K75" s="20">
        <v>18.693791893</v>
      </c>
      <c r="L75" s="20">
        <v>5.6486982440000002</v>
      </c>
      <c r="M75" s="20">
        <v>0.29075286800000005</v>
      </c>
      <c r="N75" s="20">
        <f t="shared" si="36"/>
        <v>0.22527138757079998</v>
      </c>
      <c r="O75" s="20">
        <f t="shared" si="25"/>
        <v>0.1030214861207</v>
      </c>
      <c r="P75" s="20">
        <f t="shared" si="26"/>
        <v>42.967733735502698</v>
      </c>
      <c r="Q75" s="20">
        <f t="shared" si="27"/>
        <v>9.9836251970000008E-3</v>
      </c>
      <c r="R75" s="20">
        <f t="shared" si="28"/>
        <v>3.9020425551660001</v>
      </c>
      <c r="S75" s="20">
        <f t="shared" si="29"/>
        <v>6.5355953234530011</v>
      </c>
      <c r="T75" s="20">
        <f t="shared" si="30"/>
        <v>1.9527916100000003E-4</v>
      </c>
      <c r="U75" s="20">
        <f t="shared" si="31"/>
        <v>5.0939341600000007E-3</v>
      </c>
      <c r="V75" s="20">
        <f t="shared" si="32"/>
        <v>0.8940769876639999</v>
      </c>
      <c r="W75" s="20">
        <f t="shared" si="33"/>
        <v>1.8693791893000002E-2</v>
      </c>
      <c r="X75" s="20">
        <f t="shared" si="34"/>
        <v>5.6486982440000005E-3</v>
      </c>
      <c r="Y75" s="20">
        <f t="shared" si="35"/>
        <v>2.9075286800000008E-4</v>
      </c>
      <c r="Z75" s="41">
        <v>372.55</v>
      </c>
      <c r="AA75" s="20">
        <v>11.991368734177213</v>
      </c>
      <c r="AB75" s="20">
        <v>1.3725326582278479</v>
      </c>
      <c r="AC75" s="20">
        <v>6.9358313924050634</v>
      </c>
      <c r="AD75" s="20">
        <f t="shared" si="37"/>
        <v>3.2459854116829966E-2</v>
      </c>
      <c r="AE75">
        <f t="shared" si="38"/>
        <v>1.8689749341236495</v>
      </c>
      <c r="AF75">
        <f t="shared" si="39"/>
        <v>8.2152850829047533E-4</v>
      </c>
      <c r="AG75">
        <f t="shared" si="40"/>
        <v>0.43388167774269831</v>
      </c>
      <c r="AH75">
        <f t="shared" si="41"/>
        <v>0.16715077553588237</v>
      </c>
      <c r="AI75">
        <f t="shared" si="42"/>
        <v>1.8241483115487915E-4</v>
      </c>
      <c r="AJ75">
        <f t="shared" si="43"/>
        <v>4.4614620142914167E-2</v>
      </c>
      <c r="AK75">
        <f t="shared" si="44"/>
        <v>0.6311246702198533</v>
      </c>
      <c r="AL75">
        <f t="shared" si="45"/>
        <v>3.8717423363267917E-2</v>
      </c>
      <c r="AM75">
        <f t="shared" si="46"/>
        <v>0.14440623344586848</v>
      </c>
      <c r="AN75">
        <f t="shared" si="47"/>
        <v>2.5156259508845897</v>
      </c>
      <c r="AO75">
        <f t="shared" si="48"/>
        <v>0.81424832702898964</v>
      </c>
      <c r="AP75">
        <f t="shared" si="49"/>
        <v>1.7013776238556</v>
      </c>
      <c r="AQ75">
        <f t="shared" si="50"/>
        <v>103.80104883143015</v>
      </c>
      <c r="AR75" s="20">
        <f t="shared" si="51"/>
        <v>551.29360065107448</v>
      </c>
      <c r="AS75" s="20">
        <f t="shared" si="52"/>
        <v>2.1142041272587213</v>
      </c>
      <c r="AT75">
        <f t="shared" si="53"/>
        <v>0.18312365680913639</v>
      </c>
      <c r="AU75" s="20">
        <f t="shared" si="54"/>
        <v>1.931080470449585</v>
      </c>
      <c r="AV75">
        <f t="shared" si="55"/>
        <v>117.81521950212918</v>
      </c>
      <c r="AW75" s="20">
        <f t="shared" si="56"/>
        <v>549.4143600324303</v>
      </c>
      <c r="AX75">
        <f t="shared" si="57"/>
        <v>42.077620172381167</v>
      </c>
      <c r="AY75" s="20">
        <f t="shared" si="58"/>
        <v>547.15171381108098</v>
      </c>
    </row>
    <row r="76" spans="1:51">
      <c r="A76">
        <f>A74+12</f>
        <v>438</v>
      </c>
      <c r="B76" s="20">
        <v>225.27138757079999</v>
      </c>
      <c r="C76" s="20">
        <v>103.0214861207</v>
      </c>
      <c r="D76" s="20">
        <v>42967.733735502698</v>
      </c>
      <c r="E76" s="20">
        <v>9.9836251970000003</v>
      </c>
      <c r="F76" s="20">
        <v>3902.0425551660001</v>
      </c>
      <c r="G76" s="20">
        <v>6535.5953234530007</v>
      </c>
      <c r="H76" s="20">
        <v>0.19527916100000003</v>
      </c>
      <c r="I76" s="20">
        <v>5.0939341600000008</v>
      </c>
      <c r="J76" s="20">
        <v>894.07698766399994</v>
      </c>
      <c r="K76" s="20">
        <v>18.693791893</v>
      </c>
      <c r="L76" s="20">
        <v>5.6486982440000002</v>
      </c>
      <c r="M76" s="20">
        <v>0.29075286800000005</v>
      </c>
      <c r="N76" s="20">
        <f t="shared" si="36"/>
        <v>0.22527138757079998</v>
      </c>
      <c r="O76" s="20">
        <f t="shared" si="25"/>
        <v>0.1030214861207</v>
      </c>
      <c r="P76" s="20">
        <f t="shared" si="26"/>
        <v>42.967733735502698</v>
      </c>
      <c r="Q76" s="20">
        <f t="shared" si="27"/>
        <v>9.9836251970000008E-3</v>
      </c>
      <c r="R76" s="20">
        <f t="shared" si="28"/>
        <v>3.9020425551660001</v>
      </c>
      <c r="S76" s="20">
        <f t="shared" si="29"/>
        <v>6.5355953234530011</v>
      </c>
      <c r="T76" s="20">
        <f t="shared" si="30"/>
        <v>1.9527916100000003E-4</v>
      </c>
      <c r="U76" s="20">
        <f t="shared" si="31"/>
        <v>5.0939341600000007E-3</v>
      </c>
      <c r="V76" s="20">
        <f t="shared" si="32"/>
        <v>0.8940769876639999</v>
      </c>
      <c r="W76" s="20">
        <f t="shared" si="33"/>
        <v>1.8693791893000002E-2</v>
      </c>
      <c r="X76" s="20">
        <f t="shared" si="34"/>
        <v>5.6486982440000005E-3</v>
      </c>
      <c r="Y76" s="20">
        <f t="shared" si="35"/>
        <v>2.9075286800000008E-4</v>
      </c>
      <c r="Z76" s="41">
        <v>372.55</v>
      </c>
      <c r="AA76" s="20">
        <v>11.991368734177213</v>
      </c>
      <c r="AB76" s="20">
        <v>1.3725326582278479</v>
      </c>
      <c r="AC76" s="20">
        <v>6.9358313924050634</v>
      </c>
      <c r="AD76" s="20">
        <f t="shared" si="37"/>
        <v>3.2459854116829966E-2</v>
      </c>
      <c r="AE76">
        <f t="shared" si="38"/>
        <v>1.8689749341236495</v>
      </c>
      <c r="AF76">
        <f t="shared" si="39"/>
        <v>8.2152850829047533E-4</v>
      </c>
      <c r="AG76">
        <f t="shared" si="40"/>
        <v>0.43388167774269831</v>
      </c>
      <c r="AH76">
        <f t="shared" si="41"/>
        <v>0.16715077553588237</v>
      </c>
      <c r="AI76">
        <f t="shared" si="42"/>
        <v>1.8241483115487915E-4</v>
      </c>
      <c r="AJ76">
        <f t="shared" si="43"/>
        <v>4.4614620142914167E-2</v>
      </c>
      <c r="AK76">
        <f t="shared" si="44"/>
        <v>0.6311246702198533</v>
      </c>
      <c r="AL76">
        <f t="shared" si="45"/>
        <v>3.8717423363267917E-2</v>
      </c>
      <c r="AM76">
        <f t="shared" si="46"/>
        <v>0.14440623344586848</v>
      </c>
      <c r="AN76">
        <f t="shared" si="47"/>
        <v>2.5156259508845897</v>
      </c>
      <c r="AO76">
        <f t="shared" si="48"/>
        <v>0.81424832702898964</v>
      </c>
      <c r="AP76">
        <f t="shared" si="49"/>
        <v>1.7013776238556</v>
      </c>
      <c r="AQ76">
        <f t="shared" si="50"/>
        <v>103.80104883143015</v>
      </c>
      <c r="AR76" s="20">
        <f t="shared" si="51"/>
        <v>551.29360065107448</v>
      </c>
      <c r="AS76" s="20">
        <f t="shared" si="52"/>
        <v>2.1142041272587213</v>
      </c>
      <c r="AT76">
        <f t="shared" si="53"/>
        <v>0.18312365680913639</v>
      </c>
      <c r="AU76" s="20">
        <f t="shared" si="54"/>
        <v>1.931080470449585</v>
      </c>
      <c r="AV76">
        <f t="shared" si="55"/>
        <v>117.81521950212918</v>
      </c>
      <c r="AW76" s="20">
        <f t="shared" si="56"/>
        <v>549.4143600324303</v>
      </c>
      <c r="AX76">
        <f t="shared" si="57"/>
        <v>42.077620172381167</v>
      </c>
      <c r="AY76" s="20">
        <f t="shared" si="58"/>
        <v>547.15171381108098</v>
      </c>
    </row>
    <row r="77" spans="1:51" hidden="1">
      <c r="A77" s="22">
        <v>444</v>
      </c>
      <c r="B77" s="20">
        <v>230.85692912160002</v>
      </c>
      <c r="C77" s="20">
        <v>97.629060231599993</v>
      </c>
      <c r="D77" s="20">
        <v>43081.635432105199</v>
      </c>
      <c r="E77" s="20">
        <v>11.162098176600001</v>
      </c>
      <c r="F77" s="20">
        <v>3877.1392465112999</v>
      </c>
      <c r="G77" s="20">
        <v>6486.8147134006995</v>
      </c>
      <c r="H77" s="20">
        <v>0.203707056</v>
      </c>
      <c r="I77" s="20">
        <v>5.2322756471999998</v>
      </c>
      <c r="J77" s="20">
        <v>890.48280279350001</v>
      </c>
      <c r="K77" s="20">
        <v>18.662137631899999</v>
      </c>
      <c r="L77" s="20">
        <v>5.6152249411999993</v>
      </c>
      <c r="M77" s="20">
        <v>0.25708030179999997</v>
      </c>
      <c r="N77" s="20">
        <f t="shared" si="36"/>
        <v>0.23085692912160002</v>
      </c>
      <c r="O77" s="20">
        <f t="shared" si="25"/>
        <v>9.7629060231599993E-2</v>
      </c>
      <c r="P77" s="20">
        <f t="shared" si="26"/>
        <v>43.081635432105202</v>
      </c>
      <c r="Q77" s="20">
        <f t="shared" si="27"/>
        <v>1.1162098176600001E-2</v>
      </c>
      <c r="R77" s="20">
        <f t="shared" si="28"/>
        <v>3.8771392465112999</v>
      </c>
      <c r="S77" s="20">
        <f t="shared" si="29"/>
        <v>6.4868147134006993</v>
      </c>
      <c r="T77" s="20">
        <f t="shared" si="30"/>
        <v>2.0370705599999999E-4</v>
      </c>
      <c r="U77" s="20">
        <f t="shared" si="31"/>
        <v>5.2322756472E-3</v>
      </c>
      <c r="V77" s="20">
        <f t="shared" si="32"/>
        <v>0.89048280279350001</v>
      </c>
      <c r="W77" s="20">
        <f t="shared" si="33"/>
        <v>1.86621376319E-2</v>
      </c>
      <c r="X77" s="20">
        <f t="shared" si="34"/>
        <v>5.6152249411999993E-3</v>
      </c>
      <c r="Y77" s="20">
        <f t="shared" si="35"/>
        <v>2.5708030179999995E-4</v>
      </c>
      <c r="Z77" s="41">
        <v>381.81</v>
      </c>
      <c r="AA77" s="20">
        <v>12.224749746835441</v>
      </c>
      <c r="AB77" s="20">
        <v>1.2413346835443035</v>
      </c>
      <c r="AC77" s="20">
        <v>6.9219546835443024</v>
      </c>
      <c r="AD77" s="20">
        <f t="shared" si="37"/>
        <v>3.3264687193314123E-2</v>
      </c>
      <c r="AE77">
        <f t="shared" si="38"/>
        <v>1.8739293358897435</v>
      </c>
      <c r="AF77">
        <f t="shared" si="39"/>
        <v>9.1850221572515949E-4</v>
      </c>
      <c r="AG77">
        <f t="shared" si="40"/>
        <v>0.43111259227330984</v>
      </c>
      <c r="AH77">
        <f t="shared" si="41"/>
        <v>0.16590318960104089</v>
      </c>
      <c r="AI77">
        <f t="shared" si="42"/>
        <v>1.8736886829722472E-4</v>
      </c>
      <c r="AJ77">
        <f t="shared" si="43"/>
        <v>4.4435269600474052E-2</v>
      </c>
      <c r="AK77">
        <f t="shared" si="44"/>
        <v>0.64340788141239158</v>
      </c>
      <c r="AL77">
        <f t="shared" si="45"/>
        <v>3.5016493188837899E-2</v>
      </c>
      <c r="AM77">
        <f t="shared" si="46"/>
        <v>0.14411731591805751</v>
      </c>
      <c r="AN77">
        <f t="shared" si="47"/>
        <v>2.5164862584485905</v>
      </c>
      <c r="AO77">
        <f t="shared" si="48"/>
        <v>0.82254169051928705</v>
      </c>
      <c r="AP77">
        <f t="shared" si="49"/>
        <v>1.6939445679293035</v>
      </c>
      <c r="AQ77">
        <f t="shared" si="50"/>
        <v>103.3475580893668</v>
      </c>
      <c r="AR77" s="20">
        <f t="shared" si="51"/>
        <v>560.22654976127853</v>
      </c>
      <c r="AS77" s="20">
        <f t="shared" si="52"/>
        <v>2.1186383533685951</v>
      </c>
      <c r="AT77">
        <f t="shared" si="53"/>
        <v>0.17913380910689541</v>
      </c>
      <c r="AU77" s="20">
        <f t="shared" si="54"/>
        <v>1.9395045442616996</v>
      </c>
      <c r="AV77">
        <f t="shared" si="55"/>
        <v>118.32917224540628</v>
      </c>
      <c r="AW77" s="20">
        <f t="shared" si="56"/>
        <v>559.10627492397134</v>
      </c>
      <c r="AX77">
        <f t="shared" si="57"/>
        <v>42.276606253693814</v>
      </c>
      <c r="AY77" s="20">
        <f t="shared" si="58"/>
        <v>557.05991106201554</v>
      </c>
    </row>
    <row r="78" spans="1:51">
      <c r="A78">
        <f>A76+12</f>
        <v>450</v>
      </c>
      <c r="B78" s="20">
        <v>230.85692912160002</v>
      </c>
      <c r="C78" s="20">
        <v>97.629060231599993</v>
      </c>
      <c r="D78" s="20">
        <v>43081.635432105199</v>
      </c>
      <c r="E78" s="20">
        <v>11.162098176600001</v>
      </c>
      <c r="F78" s="20">
        <v>3877.1392465112999</v>
      </c>
      <c r="G78" s="20">
        <v>6486.8147134006995</v>
      </c>
      <c r="H78" s="20">
        <v>0.203707056</v>
      </c>
      <c r="I78" s="20">
        <v>5.2322756471999998</v>
      </c>
      <c r="J78" s="20">
        <v>890.48280279350001</v>
      </c>
      <c r="K78" s="20">
        <v>18.662137631899999</v>
      </c>
      <c r="L78" s="20">
        <v>5.6152249411999993</v>
      </c>
      <c r="M78" s="20">
        <v>0.25708030179999997</v>
      </c>
      <c r="N78" s="20">
        <f t="shared" si="36"/>
        <v>0.23085692912160002</v>
      </c>
      <c r="O78" s="20">
        <f t="shared" si="25"/>
        <v>9.7629060231599993E-2</v>
      </c>
      <c r="P78" s="20">
        <f t="shared" si="26"/>
        <v>43.081635432105202</v>
      </c>
      <c r="Q78" s="20">
        <f t="shared" si="27"/>
        <v>1.1162098176600001E-2</v>
      </c>
      <c r="R78" s="20">
        <f t="shared" si="28"/>
        <v>3.8771392465112999</v>
      </c>
      <c r="S78" s="20">
        <f t="shared" si="29"/>
        <v>6.4868147134006993</v>
      </c>
      <c r="T78" s="20">
        <f t="shared" si="30"/>
        <v>2.0370705599999999E-4</v>
      </c>
      <c r="U78" s="20">
        <f t="shared" si="31"/>
        <v>5.2322756472E-3</v>
      </c>
      <c r="V78" s="20">
        <f t="shared" si="32"/>
        <v>0.89048280279350001</v>
      </c>
      <c r="W78" s="20">
        <f t="shared" si="33"/>
        <v>1.86621376319E-2</v>
      </c>
      <c r="X78" s="20">
        <f t="shared" si="34"/>
        <v>5.6152249411999993E-3</v>
      </c>
      <c r="Y78" s="20">
        <f t="shared" si="35"/>
        <v>2.5708030179999995E-4</v>
      </c>
      <c r="Z78" s="41">
        <v>381.81</v>
      </c>
      <c r="AA78" s="20">
        <v>12.224749746835441</v>
      </c>
      <c r="AB78" s="20">
        <v>1.2413346835443035</v>
      </c>
      <c r="AC78" s="20">
        <v>6.9219546835443024</v>
      </c>
      <c r="AD78" s="20">
        <f t="shared" si="37"/>
        <v>3.3264687193314123E-2</v>
      </c>
      <c r="AE78">
        <f t="shared" si="38"/>
        <v>1.8739293358897435</v>
      </c>
      <c r="AF78">
        <f t="shared" si="39"/>
        <v>9.1850221572515949E-4</v>
      </c>
      <c r="AG78">
        <f t="shared" si="40"/>
        <v>0.43111259227330984</v>
      </c>
      <c r="AH78">
        <f t="shared" si="41"/>
        <v>0.16590318960104089</v>
      </c>
      <c r="AI78">
        <f t="shared" si="42"/>
        <v>1.8736886829722472E-4</v>
      </c>
      <c r="AJ78">
        <f t="shared" si="43"/>
        <v>4.4435269600474052E-2</v>
      </c>
      <c r="AK78">
        <f t="shared" si="44"/>
        <v>0.64340788141239158</v>
      </c>
      <c r="AL78">
        <f t="shared" si="45"/>
        <v>3.5016493188837899E-2</v>
      </c>
      <c r="AM78">
        <f t="shared" si="46"/>
        <v>0.14411731591805751</v>
      </c>
      <c r="AN78">
        <f t="shared" si="47"/>
        <v>2.5164862584485905</v>
      </c>
      <c r="AO78">
        <f t="shared" si="48"/>
        <v>0.82254169051928705</v>
      </c>
      <c r="AP78">
        <f t="shared" si="49"/>
        <v>1.6939445679293035</v>
      </c>
      <c r="AQ78">
        <f t="shared" si="50"/>
        <v>103.3475580893668</v>
      </c>
      <c r="AR78" s="20">
        <f t="shared" si="51"/>
        <v>560.22654976127853</v>
      </c>
      <c r="AS78" s="20">
        <f t="shared" si="52"/>
        <v>2.1186383533685951</v>
      </c>
      <c r="AT78">
        <f t="shared" si="53"/>
        <v>0.17913380910689541</v>
      </c>
      <c r="AU78" s="20">
        <f t="shared" si="54"/>
        <v>1.9395045442616996</v>
      </c>
      <c r="AV78">
        <f t="shared" si="55"/>
        <v>118.32917224540628</v>
      </c>
      <c r="AW78" s="20">
        <f t="shared" si="56"/>
        <v>559.10627492397134</v>
      </c>
      <c r="AX78">
        <f t="shared" si="57"/>
        <v>42.276606253693814</v>
      </c>
      <c r="AY78" s="20">
        <f t="shared" si="58"/>
        <v>557.05991106201554</v>
      </c>
    </row>
    <row r="79" spans="1:51" hidden="1">
      <c r="A79" s="22">
        <v>456</v>
      </c>
      <c r="B79" s="20">
        <v>234.99504158760001</v>
      </c>
      <c r="C79" s="20">
        <v>86.1266022768</v>
      </c>
      <c r="D79" s="20">
        <v>43336.231441477204</v>
      </c>
      <c r="E79" s="20">
        <v>10.118184783</v>
      </c>
      <c r="F79" s="20">
        <v>4066.934410805</v>
      </c>
      <c r="G79" s="20">
        <v>6766.4727061820013</v>
      </c>
      <c r="H79" s="20">
        <v>0.22056855100000003</v>
      </c>
      <c r="I79" s="20">
        <v>5.8114767830000007</v>
      </c>
      <c r="J79" s="20">
        <v>908.93237597400002</v>
      </c>
      <c r="K79" s="20">
        <v>19.200706448000002</v>
      </c>
      <c r="L79" s="20">
        <v>5.9461866030000001</v>
      </c>
      <c r="M79" s="20">
        <v>0.271798345</v>
      </c>
      <c r="N79" s="20">
        <f t="shared" si="36"/>
        <v>0.23499504158760001</v>
      </c>
      <c r="O79" s="20">
        <f t="shared" si="25"/>
        <v>8.6126602276799996E-2</v>
      </c>
      <c r="P79" s="20">
        <f t="shared" si="26"/>
        <v>43.336231441477203</v>
      </c>
      <c r="Q79" s="20">
        <f t="shared" si="27"/>
        <v>1.0118184783E-2</v>
      </c>
      <c r="R79" s="20">
        <f t="shared" si="28"/>
        <v>4.0669344108049996</v>
      </c>
      <c r="S79" s="20">
        <f t="shared" si="29"/>
        <v>6.7664727061820011</v>
      </c>
      <c r="T79" s="20">
        <f t="shared" si="30"/>
        <v>2.2056855100000003E-4</v>
      </c>
      <c r="U79" s="20">
        <f t="shared" si="31"/>
        <v>5.8114767830000011E-3</v>
      </c>
      <c r="V79" s="20">
        <f t="shared" si="32"/>
        <v>0.90893237597400001</v>
      </c>
      <c r="W79" s="20">
        <f t="shared" si="33"/>
        <v>1.9200706448000003E-2</v>
      </c>
      <c r="X79" s="20">
        <f t="shared" si="34"/>
        <v>5.9461866029999998E-3</v>
      </c>
      <c r="Y79" s="20">
        <f t="shared" si="35"/>
        <v>2.7179834499999999E-4</v>
      </c>
      <c r="Z79" s="41">
        <v>390.16</v>
      </c>
      <c r="AA79" s="20">
        <v>12.564804785894207</v>
      </c>
      <c r="AB79" s="20">
        <v>1.1526365239294711</v>
      </c>
      <c r="AC79" s="20">
        <v>7.0632712846347623</v>
      </c>
      <c r="AD79" s="20">
        <f t="shared" si="37"/>
        <v>3.38609570010951E-2</v>
      </c>
      <c r="AE79">
        <f t="shared" si="38"/>
        <v>1.8850035424739977</v>
      </c>
      <c r="AF79">
        <f t="shared" si="39"/>
        <v>8.3260109302612639E-4</v>
      </c>
      <c r="AG79">
        <f t="shared" si="40"/>
        <v>0.45221657644236463</v>
      </c>
      <c r="AH79">
        <f t="shared" si="41"/>
        <v>0.1730555679330435</v>
      </c>
      <c r="AI79">
        <f t="shared" si="42"/>
        <v>2.0811018023276639E-4</v>
      </c>
      <c r="AJ79">
        <f t="shared" si="43"/>
        <v>4.5355906984730542E-2</v>
      </c>
      <c r="AK79">
        <f t="shared" si="44"/>
        <v>0.66130551504706359</v>
      </c>
      <c r="AL79">
        <f t="shared" si="45"/>
        <v>3.2514429447939946E-2</v>
      </c>
      <c r="AM79">
        <f t="shared" si="46"/>
        <v>0.14705957286351784</v>
      </c>
      <c r="AN79">
        <f t="shared" si="47"/>
        <v>2.5566723051073952</v>
      </c>
      <c r="AO79">
        <f t="shared" si="48"/>
        <v>0.84087951735852129</v>
      </c>
      <c r="AP79">
        <f t="shared" si="49"/>
        <v>1.7157927877488739</v>
      </c>
      <c r="AQ79">
        <f t="shared" si="50"/>
        <v>104.68051798055879</v>
      </c>
      <c r="AR79" s="20">
        <f t="shared" si="51"/>
        <v>571.03685281488583</v>
      </c>
      <c r="AS79" s="20">
        <f t="shared" si="52"/>
        <v>2.1383166856661258</v>
      </c>
      <c r="AT79">
        <f t="shared" si="53"/>
        <v>0.17957400231145779</v>
      </c>
      <c r="AU79" s="20">
        <f t="shared" si="54"/>
        <v>1.9587426833546679</v>
      </c>
      <c r="AV79">
        <f t="shared" si="55"/>
        <v>119.50289111146829</v>
      </c>
      <c r="AW79" s="20">
        <f t="shared" si="56"/>
        <v>569.22748674909622</v>
      </c>
      <c r="AX79">
        <f t="shared" si="57"/>
        <v>42.588724708469066</v>
      </c>
      <c r="AY79" s="20">
        <f t="shared" si="58"/>
        <v>567.32734349215855</v>
      </c>
    </row>
    <row r="80" spans="1:51">
      <c r="A80">
        <f>A78+12</f>
        <v>462</v>
      </c>
      <c r="B80" s="20">
        <v>234.99504158760001</v>
      </c>
      <c r="C80" s="20">
        <v>86.1266022768</v>
      </c>
      <c r="D80" s="20">
        <v>43336.231441477204</v>
      </c>
      <c r="E80" s="20">
        <v>10.118184783</v>
      </c>
      <c r="F80" s="20">
        <v>4066.934410805</v>
      </c>
      <c r="G80" s="20">
        <v>6766.4727061820013</v>
      </c>
      <c r="H80" s="20">
        <v>0.22056855100000003</v>
      </c>
      <c r="I80" s="20">
        <v>5.8114767830000007</v>
      </c>
      <c r="J80" s="20">
        <v>908.93237597400002</v>
      </c>
      <c r="K80" s="20">
        <v>19.200706448000002</v>
      </c>
      <c r="L80" s="20">
        <v>5.9461866030000001</v>
      </c>
      <c r="M80" s="20">
        <v>0.271798345</v>
      </c>
      <c r="N80" s="20">
        <f t="shared" si="36"/>
        <v>0.23499504158760001</v>
      </c>
      <c r="O80" s="20">
        <f t="shared" si="25"/>
        <v>8.6126602276799996E-2</v>
      </c>
      <c r="P80" s="20">
        <f t="shared" si="26"/>
        <v>43.336231441477203</v>
      </c>
      <c r="Q80" s="20">
        <f t="shared" si="27"/>
        <v>1.0118184783E-2</v>
      </c>
      <c r="R80" s="20">
        <f t="shared" si="28"/>
        <v>4.0669344108049996</v>
      </c>
      <c r="S80" s="20">
        <f t="shared" si="29"/>
        <v>6.7664727061820011</v>
      </c>
      <c r="T80" s="20">
        <f t="shared" si="30"/>
        <v>2.2056855100000003E-4</v>
      </c>
      <c r="U80" s="20">
        <f t="shared" si="31"/>
        <v>5.8114767830000011E-3</v>
      </c>
      <c r="V80" s="20">
        <f t="shared" si="32"/>
        <v>0.90893237597400001</v>
      </c>
      <c r="W80" s="20">
        <f t="shared" si="33"/>
        <v>1.9200706448000003E-2</v>
      </c>
      <c r="X80" s="20">
        <f t="shared" si="34"/>
        <v>5.9461866029999998E-3</v>
      </c>
      <c r="Y80" s="20">
        <f t="shared" si="35"/>
        <v>2.7179834499999999E-4</v>
      </c>
      <c r="Z80" s="41">
        <v>390.16</v>
      </c>
      <c r="AA80" s="20">
        <v>12.564804785894207</v>
      </c>
      <c r="AB80" s="20">
        <v>1.1526365239294711</v>
      </c>
      <c r="AC80" s="20">
        <v>7.0632712846347623</v>
      </c>
      <c r="AD80" s="20">
        <f t="shared" si="37"/>
        <v>3.38609570010951E-2</v>
      </c>
      <c r="AE80">
        <f t="shared" si="38"/>
        <v>1.8850035424739977</v>
      </c>
      <c r="AF80">
        <f t="shared" si="39"/>
        <v>8.3260109302612639E-4</v>
      </c>
      <c r="AG80">
        <f t="shared" si="40"/>
        <v>0.45221657644236463</v>
      </c>
      <c r="AH80">
        <f t="shared" si="41"/>
        <v>0.1730555679330435</v>
      </c>
      <c r="AI80">
        <f t="shared" si="42"/>
        <v>2.0811018023276639E-4</v>
      </c>
      <c r="AJ80">
        <f t="shared" si="43"/>
        <v>4.5355906984730542E-2</v>
      </c>
      <c r="AK80">
        <f t="shared" si="44"/>
        <v>0.66130551504706359</v>
      </c>
      <c r="AL80">
        <f t="shared" si="45"/>
        <v>3.2514429447939946E-2</v>
      </c>
      <c r="AM80">
        <f t="shared" si="46"/>
        <v>0.14705957286351784</v>
      </c>
      <c r="AN80">
        <f t="shared" si="47"/>
        <v>2.5566723051073952</v>
      </c>
      <c r="AO80">
        <f t="shared" si="48"/>
        <v>0.84087951735852129</v>
      </c>
      <c r="AP80">
        <f t="shared" si="49"/>
        <v>1.7157927877488739</v>
      </c>
      <c r="AQ80">
        <f t="shared" si="50"/>
        <v>104.68051798055879</v>
      </c>
      <c r="AR80" s="20">
        <f t="shared" si="51"/>
        <v>571.03685281488583</v>
      </c>
      <c r="AS80" s="20">
        <f t="shared" si="52"/>
        <v>2.1383166856661258</v>
      </c>
      <c r="AT80">
        <f t="shared" si="53"/>
        <v>0.17957400231145779</v>
      </c>
      <c r="AU80" s="20">
        <f t="shared" si="54"/>
        <v>1.9587426833546679</v>
      </c>
      <c r="AV80">
        <f t="shared" si="55"/>
        <v>119.50289111146829</v>
      </c>
      <c r="AW80" s="20">
        <f t="shared" si="56"/>
        <v>569.22748674909622</v>
      </c>
      <c r="AX80">
        <f t="shared" si="57"/>
        <v>42.588724708469066</v>
      </c>
      <c r="AY80" s="20">
        <f t="shared" si="58"/>
        <v>567.32734349215855</v>
      </c>
    </row>
    <row r="81" spans="1:51" hidden="1">
      <c r="A81" s="22">
        <v>468</v>
      </c>
      <c r="B81" s="20">
        <v>234.00163471850001</v>
      </c>
      <c r="C81" s="20">
        <v>72.912409029900004</v>
      </c>
      <c r="D81" s="20">
        <v>43107.638192838996</v>
      </c>
      <c r="E81" s="20">
        <v>10.3448578072</v>
      </c>
      <c r="F81" s="20">
        <v>4002.1586159212002</v>
      </c>
      <c r="G81" s="20">
        <v>6599.1684284511994</v>
      </c>
      <c r="H81" s="20">
        <v>0.20346909520000003</v>
      </c>
      <c r="I81" s="20">
        <v>5.0693666212000004</v>
      </c>
      <c r="J81" s="20">
        <v>906.67459680280012</v>
      </c>
      <c r="K81" s="20">
        <v>18.8964469316</v>
      </c>
      <c r="L81" s="20">
        <v>5.8256744251999999</v>
      </c>
      <c r="M81" s="20">
        <v>0.2379400968</v>
      </c>
      <c r="N81" s="20">
        <f t="shared" si="36"/>
        <v>0.23400163471850002</v>
      </c>
      <c r="O81" s="20">
        <f t="shared" si="25"/>
        <v>7.291240902990001E-2</v>
      </c>
      <c r="P81" s="20">
        <f t="shared" si="26"/>
        <v>43.107638192838998</v>
      </c>
      <c r="Q81" s="20">
        <f t="shared" si="27"/>
        <v>1.03448578072E-2</v>
      </c>
      <c r="R81" s="20">
        <f t="shared" si="28"/>
        <v>4.0021586159211999</v>
      </c>
      <c r="S81" s="20">
        <f t="shared" si="29"/>
        <v>6.5991684284511996</v>
      </c>
      <c r="T81" s="20">
        <f t="shared" si="30"/>
        <v>2.0346909520000002E-4</v>
      </c>
      <c r="U81" s="20">
        <f t="shared" si="31"/>
        <v>5.0693666212000008E-3</v>
      </c>
      <c r="V81" s="20">
        <f t="shared" si="32"/>
        <v>0.90667459680280016</v>
      </c>
      <c r="W81" s="20">
        <f t="shared" si="33"/>
        <v>1.8896446931599999E-2</v>
      </c>
      <c r="X81" s="20">
        <f t="shared" si="34"/>
        <v>5.8256744251999996E-3</v>
      </c>
      <c r="Y81" s="20">
        <f t="shared" si="35"/>
        <v>2.379400968E-4</v>
      </c>
      <c r="Z81" s="41">
        <v>398.83</v>
      </c>
      <c r="AA81" s="20">
        <v>12.019430025445294</v>
      </c>
      <c r="AB81" s="20">
        <v>1.033137913486005</v>
      </c>
      <c r="AC81" s="20">
        <v>7.2103888040712478</v>
      </c>
      <c r="AD81" s="20">
        <f t="shared" si="37"/>
        <v>3.37178148009366E-2</v>
      </c>
      <c r="AE81">
        <f t="shared" si="38"/>
        <v>1.8750603824636365</v>
      </c>
      <c r="AF81">
        <f t="shared" si="39"/>
        <v>8.5125347107179599E-4</v>
      </c>
      <c r="AG81">
        <f t="shared" si="40"/>
        <v>0.44501393060650851</v>
      </c>
      <c r="AH81">
        <f t="shared" si="41"/>
        <v>0.16877668614964705</v>
      </c>
      <c r="AI81">
        <f t="shared" si="42"/>
        <v>1.8153506253178159E-4</v>
      </c>
      <c r="AJ81">
        <f t="shared" si="43"/>
        <v>4.5243243353433146E-2</v>
      </c>
      <c r="AK81">
        <f t="shared" si="44"/>
        <v>0.63260158028659441</v>
      </c>
      <c r="AL81">
        <f t="shared" si="45"/>
        <v>2.9143523652637657E-2</v>
      </c>
      <c r="AM81">
        <f t="shared" si="46"/>
        <v>0.15012260678890793</v>
      </c>
      <c r="AN81">
        <f t="shared" si="47"/>
        <v>2.5351270311068288</v>
      </c>
      <c r="AO81">
        <f t="shared" si="48"/>
        <v>0.81186771072814001</v>
      </c>
      <c r="AP81">
        <f t="shared" si="49"/>
        <v>1.7232593203786888</v>
      </c>
      <c r="AQ81">
        <f t="shared" si="50"/>
        <v>105.13605113630381</v>
      </c>
      <c r="AR81" s="20">
        <f t="shared" si="51"/>
        <v>579.16697598149733</v>
      </c>
      <c r="AS81" s="20">
        <f t="shared" si="52"/>
        <v>2.1238309153012565</v>
      </c>
      <c r="AT81">
        <f t="shared" si="53"/>
        <v>0.1792661304415456</v>
      </c>
      <c r="AU81" s="20">
        <f t="shared" si="54"/>
        <v>1.9445647848597107</v>
      </c>
      <c r="AV81">
        <f t="shared" si="55"/>
        <v>118.63789752429095</v>
      </c>
      <c r="AW81" s="20">
        <f t="shared" si="56"/>
        <v>576.64723372811807</v>
      </c>
      <c r="AX81">
        <f t="shared" si="57"/>
        <v>42.437628584064861</v>
      </c>
      <c r="AY81" s="20">
        <f t="shared" si="58"/>
        <v>574.94408620585784</v>
      </c>
    </row>
    <row r="82" spans="1:51">
      <c r="A82">
        <f>A80+12</f>
        <v>474</v>
      </c>
      <c r="B82" s="20">
        <v>234.00163471850001</v>
      </c>
      <c r="C82" s="20">
        <v>72.912409029900004</v>
      </c>
      <c r="D82" s="20">
        <v>43107.638192838996</v>
      </c>
      <c r="E82" s="20">
        <v>10.3448578072</v>
      </c>
      <c r="F82" s="20">
        <v>4002.1586159212002</v>
      </c>
      <c r="G82" s="20">
        <v>6599.1684284511994</v>
      </c>
      <c r="H82" s="20">
        <v>0.20346909520000003</v>
      </c>
      <c r="I82" s="20">
        <v>5.0693666212000004</v>
      </c>
      <c r="J82" s="20">
        <v>906.67459680280012</v>
      </c>
      <c r="K82" s="20">
        <v>18.8964469316</v>
      </c>
      <c r="L82" s="20">
        <v>5.8256744251999999</v>
      </c>
      <c r="M82" s="20">
        <v>0.2379400968</v>
      </c>
      <c r="N82" s="20">
        <f t="shared" si="36"/>
        <v>0.23400163471850002</v>
      </c>
      <c r="O82" s="20">
        <f t="shared" si="25"/>
        <v>7.291240902990001E-2</v>
      </c>
      <c r="P82" s="20">
        <f t="shared" si="26"/>
        <v>43.107638192838998</v>
      </c>
      <c r="Q82" s="20">
        <f t="shared" si="27"/>
        <v>1.03448578072E-2</v>
      </c>
      <c r="R82" s="20">
        <f t="shared" si="28"/>
        <v>4.0021586159211999</v>
      </c>
      <c r="S82" s="20">
        <f t="shared" si="29"/>
        <v>6.5991684284511996</v>
      </c>
      <c r="T82" s="20">
        <f t="shared" si="30"/>
        <v>2.0346909520000002E-4</v>
      </c>
      <c r="U82" s="20">
        <f t="shared" si="31"/>
        <v>5.0693666212000008E-3</v>
      </c>
      <c r="V82" s="20">
        <f t="shared" si="32"/>
        <v>0.90667459680280016</v>
      </c>
      <c r="W82" s="20">
        <f t="shared" si="33"/>
        <v>1.8896446931599999E-2</v>
      </c>
      <c r="X82" s="20">
        <f t="shared" si="34"/>
        <v>5.8256744251999996E-3</v>
      </c>
      <c r="Y82" s="20">
        <f t="shared" si="35"/>
        <v>2.379400968E-4</v>
      </c>
      <c r="Z82" s="41">
        <v>398.83</v>
      </c>
      <c r="AA82" s="20">
        <v>12.019430025445294</v>
      </c>
      <c r="AB82" s="20">
        <v>1.033137913486005</v>
      </c>
      <c r="AC82" s="20">
        <v>7.2103888040712478</v>
      </c>
      <c r="AD82" s="20">
        <f t="shared" si="37"/>
        <v>3.37178148009366E-2</v>
      </c>
      <c r="AE82">
        <f t="shared" si="38"/>
        <v>1.8750603824636365</v>
      </c>
      <c r="AF82">
        <f t="shared" si="39"/>
        <v>8.5125347107179599E-4</v>
      </c>
      <c r="AG82">
        <f t="shared" si="40"/>
        <v>0.44501393060650851</v>
      </c>
      <c r="AH82">
        <f t="shared" si="41"/>
        <v>0.16877668614964705</v>
      </c>
      <c r="AI82">
        <f t="shared" si="42"/>
        <v>1.8153506253178159E-4</v>
      </c>
      <c r="AJ82">
        <f t="shared" si="43"/>
        <v>4.5243243353433146E-2</v>
      </c>
      <c r="AK82">
        <f t="shared" si="44"/>
        <v>0.63260158028659441</v>
      </c>
      <c r="AL82">
        <f t="shared" si="45"/>
        <v>2.9143523652637657E-2</v>
      </c>
      <c r="AM82">
        <f t="shared" si="46"/>
        <v>0.15012260678890793</v>
      </c>
      <c r="AN82">
        <f t="shared" si="47"/>
        <v>2.5351270311068288</v>
      </c>
      <c r="AO82">
        <f t="shared" si="48"/>
        <v>0.81186771072814001</v>
      </c>
      <c r="AP82">
        <f t="shared" si="49"/>
        <v>1.7232593203786888</v>
      </c>
      <c r="AQ82">
        <f t="shared" si="50"/>
        <v>105.13605113630381</v>
      </c>
      <c r="AR82" s="20">
        <f t="shared" si="51"/>
        <v>579.16697598149733</v>
      </c>
      <c r="AS82" s="20">
        <f t="shared" si="52"/>
        <v>2.1238309153012565</v>
      </c>
      <c r="AT82">
        <f t="shared" si="53"/>
        <v>0.1792661304415456</v>
      </c>
      <c r="AU82" s="20">
        <f t="shared" si="54"/>
        <v>1.9445647848597107</v>
      </c>
      <c r="AV82">
        <f t="shared" si="55"/>
        <v>118.63789752429095</v>
      </c>
      <c r="AW82" s="20">
        <f t="shared" si="56"/>
        <v>576.64723372811807</v>
      </c>
      <c r="AX82">
        <f t="shared" si="57"/>
        <v>42.437628584064861</v>
      </c>
      <c r="AY82" s="20">
        <f t="shared" si="58"/>
        <v>574.94408620585784</v>
      </c>
    </row>
    <row r="83" spans="1:51" hidden="1">
      <c r="A83" s="22">
        <v>480</v>
      </c>
      <c r="B83" s="20">
        <v>232.05444457830004</v>
      </c>
      <c r="C83" s="20">
        <v>63.958349395500001</v>
      </c>
      <c r="D83" s="20">
        <v>42532.977320476508</v>
      </c>
      <c r="E83" s="20">
        <v>11.055494709000001</v>
      </c>
      <c r="F83" s="20">
        <v>3972.9641455210003</v>
      </c>
      <c r="G83" s="20">
        <v>6576.1008386359999</v>
      </c>
      <c r="H83" s="20">
        <v>0.23992369800000002</v>
      </c>
      <c r="I83" s="20">
        <v>7.1819614090000004</v>
      </c>
      <c r="J83" s="20">
        <v>893.21214060399996</v>
      </c>
      <c r="K83" s="20">
        <v>19.041082823000004</v>
      </c>
      <c r="L83" s="20">
        <v>5.7288480829999999</v>
      </c>
      <c r="M83" s="20">
        <v>0.36864919700000004</v>
      </c>
      <c r="N83" s="20">
        <f t="shared" si="36"/>
        <v>0.23205444457830005</v>
      </c>
      <c r="O83" s="20">
        <f t="shared" ref="O83:O98" si="60">C83/1000</f>
        <v>6.3958349395500005E-2</v>
      </c>
      <c r="P83" s="20">
        <f t="shared" ref="P83:P98" si="61">D83/1000</f>
        <v>42.532977320476505</v>
      </c>
      <c r="Q83" s="20">
        <f t="shared" ref="Q83:Q98" si="62">E83/1000</f>
        <v>1.1055494709000002E-2</v>
      </c>
      <c r="R83" s="20">
        <f t="shared" ref="R83:R98" si="63">F83/1000</f>
        <v>3.9729641455210003</v>
      </c>
      <c r="S83" s="20">
        <f t="shared" ref="S83:S98" si="64">G83/1000</f>
        <v>6.576100838636</v>
      </c>
      <c r="T83" s="20">
        <f t="shared" ref="T83:T98" si="65">H83/1000</f>
        <v>2.3992369800000002E-4</v>
      </c>
      <c r="U83" s="20">
        <f t="shared" ref="U83:U98" si="66">I83/1000</f>
        <v>7.1819614090000003E-3</v>
      </c>
      <c r="V83" s="20">
        <f t="shared" ref="V83:V98" si="67">J83/1000</f>
        <v>0.893212140604</v>
      </c>
      <c r="W83" s="20">
        <f t="shared" ref="W83:W98" si="68">K83/1000</f>
        <v>1.9041082823000002E-2</v>
      </c>
      <c r="X83" s="20">
        <f t="shared" ref="X83:X98" si="69">L83/1000</f>
        <v>5.728848083E-3</v>
      </c>
      <c r="Y83" s="20">
        <f t="shared" ref="Y83:Y98" si="70">M83/1000</f>
        <v>3.6864919700000005E-4</v>
      </c>
      <c r="Z83" s="41">
        <v>400.67</v>
      </c>
      <c r="AA83" s="20">
        <v>11.945729396984925</v>
      </c>
      <c r="AB83" s="20">
        <v>0.92453969849246231</v>
      </c>
      <c r="AC83" s="20">
        <v>6.8526180904522604</v>
      </c>
      <c r="AD83" s="20">
        <f t="shared" si="37"/>
        <v>3.3437239852780985E-2</v>
      </c>
      <c r="AE83">
        <f t="shared" si="38"/>
        <v>1.8500642592638759</v>
      </c>
      <c r="AF83">
        <f t="shared" si="39"/>
        <v>9.0973007274223431E-4</v>
      </c>
      <c r="AG83">
        <f t="shared" si="40"/>
        <v>0.44176769594377319</v>
      </c>
      <c r="AH83">
        <f t="shared" si="41"/>
        <v>0.16818672221575448</v>
      </c>
      <c r="AI83">
        <f t="shared" si="42"/>
        <v>2.5718751688451211E-4</v>
      </c>
      <c r="AJ83">
        <f t="shared" si="43"/>
        <v>4.4571464101996007E-2</v>
      </c>
      <c r="AK83">
        <f t="shared" si="44"/>
        <v>0.62872259984131185</v>
      </c>
      <c r="AL83">
        <f t="shared" si="45"/>
        <v>2.6080104329829681E-2</v>
      </c>
      <c r="AM83">
        <f t="shared" si="46"/>
        <v>0.14267370581828567</v>
      </c>
      <c r="AN83">
        <f t="shared" si="47"/>
        <v>2.5057570591150267</v>
      </c>
      <c r="AO83">
        <f t="shared" si="48"/>
        <v>0.79747640998942715</v>
      </c>
      <c r="AP83">
        <f t="shared" si="49"/>
        <v>1.7082806491255995</v>
      </c>
      <c r="AQ83">
        <f t="shared" si="50"/>
        <v>104.22220240315282</v>
      </c>
      <c r="AR83" s="20">
        <f t="shared" si="51"/>
        <v>578.90459428441181</v>
      </c>
      <c r="AS83" s="20">
        <f t="shared" si="52"/>
        <v>2.0974266030240338</v>
      </c>
      <c r="AT83">
        <f t="shared" si="53"/>
        <v>0.16875381014811536</v>
      </c>
      <c r="AU83" s="20">
        <f t="shared" si="54"/>
        <v>1.9286727928759184</v>
      </c>
      <c r="AV83">
        <f t="shared" si="55"/>
        <v>117.66832709335978</v>
      </c>
      <c r="AW83" s="20">
        <f t="shared" si="56"/>
        <v>576.43202543211282</v>
      </c>
      <c r="AX83">
        <f t="shared" si="57"/>
        <v>41.933395721933714</v>
      </c>
      <c r="AY83" s="20">
        <f t="shared" si="58"/>
        <v>574.90790413507762</v>
      </c>
    </row>
    <row r="84" spans="1:51">
      <c r="A84">
        <f>A82+12</f>
        <v>486</v>
      </c>
      <c r="B84" s="20">
        <v>232.05444457830004</v>
      </c>
      <c r="C84" s="20">
        <v>63.958349395500001</v>
      </c>
      <c r="D84" s="20">
        <v>42532.977320476508</v>
      </c>
      <c r="E84" s="20">
        <v>11.055494709000001</v>
      </c>
      <c r="F84" s="20">
        <v>3972.9641455210003</v>
      </c>
      <c r="G84" s="20">
        <v>6576.1008386359999</v>
      </c>
      <c r="H84" s="20">
        <v>0.23992369800000002</v>
      </c>
      <c r="I84" s="20">
        <v>7.1819614090000004</v>
      </c>
      <c r="J84" s="20">
        <v>893.21214060399996</v>
      </c>
      <c r="K84" s="20">
        <v>19.041082823000004</v>
      </c>
      <c r="L84" s="20">
        <v>5.7288480829999999</v>
      </c>
      <c r="M84" s="20">
        <v>0.36864919700000004</v>
      </c>
      <c r="N84" s="20">
        <f t="shared" si="36"/>
        <v>0.23205444457830005</v>
      </c>
      <c r="O84" s="20">
        <f t="shared" si="60"/>
        <v>6.3958349395500005E-2</v>
      </c>
      <c r="P84" s="20">
        <f t="shared" si="61"/>
        <v>42.532977320476505</v>
      </c>
      <c r="Q84" s="20">
        <f t="shared" si="62"/>
        <v>1.1055494709000002E-2</v>
      </c>
      <c r="R84" s="20">
        <f t="shared" si="63"/>
        <v>3.9729641455210003</v>
      </c>
      <c r="S84" s="20">
        <f t="shared" si="64"/>
        <v>6.576100838636</v>
      </c>
      <c r="T84" s="20">
        <f t="shared" si="65"/>
        <v>2.3992369800000002E-4</v>
      </c>
      <c r="U84" s="20">
        <f t="shared" si="66"/>
        <v>7.1819614090000003E-3</v>
      </c>
      <c r="V84" s="20">
        <f t="shared" si="67"/>
        <v>0.893212140604</v>
      </c>
      <c r="W84" s="20">
        <f t="shared" si="68"/>
        <v>1.9041082823000002E-2</v>
      </c>
      <c r="X84" s="20">
        <f t="shared" si="69"/>
        <v>5.728848083E-3</v>
      </c>
      <c r="Y84" s="20">
        <f t="shared" si="70"/>
        <v>3.6864919700000005E-4</v>
      </c>
      <c r="Z84" s="41">
        <v>400.67</v>
      </c>
      <c r="AA84" s="20">
        <v>11.945729396984925</v>
      </c>
      <c r="AB84" s="20">
        <v>0.92453969849246231</v>
      </c>
      <c r="AC84" s="20">
        <v>6.8526180904522604</v>
      </c>
      <c r="AD84" s="20">
        <f t="shared" si="37"/>
        <v>3.3437239852780985E-2</v>
      </c>
      <c r="AE84">
        <f t="shared" si="38"/>
        <v>1.8500642592638759</v>
      </c>
      <c r="AF84">
        <f t="shared" si="39"/>
        <v>9.0973007274223431E-4</v>
      </c>
      <c r="AG84">
        <f t="shared" si="40"/>
        <v>0.44176769594377319</v>
      </c>
      <c r="AH84">
        <f t="shared" si="41"/>
        <v>0.16818672221575448</v>
      </c>
      <c r="AI84">
        <f t="shared" si="42"/>
        <v>2.5718751688451211E-4</v>
      </c>
      <c r="AJ84">
        <f t="shared" si="43"/>
        <v>4.4571464101996007E-2</v>
      </c>
      <c r="AK84">
        <f t="shared" si="44"/>
        <v>0.62872259984131185</v>
      </c>
      <c r="AL84">
        <f t="shared" si="45"/>
        <v>2.6080104329829681E-2</v>
      </c>
      <c r="AM84">
        <f t="shared" si="46"/>
        <v>0.14267370581828567</v>
      </c>
      <c r="AN84">
        <f t="shared" si="47"/>
        <v>2.5057570591150267</v>
      </c>
      <c r="AO84">
        <f t="shared" si="48"/>
        <v>0.79747640998942715</v>
      </c>
      <c r="AP84">
        <f t="shared" si="49"/>
        <v>1.7082806491255995</v>
      </c>
      <c r="AQ84">
        <f t="shared" si="50"/>
        <v>104.22220240315282</v>
      </c>
      <c r="AR84" s="20">
        <f t="shared" si="51"/>
        <v>578.90459428441181</v>
      </c>
      <c r="AS84" s="20">
        <f t="shared" si="52"/>
        <v>2.0974266030240338</v>
      </c>
      <c r="AT84">
        <f t="shared" si="53"/>
        <v>0.16875381014811536</v>
      </c>
      <c r="AU84" s="20">
        <f t="shared" si="54"/>
        <v>1.9286727928759184</v>
      </c>
      <c r="AV84">
        <f t="shared" si="55"/>
        <v>117.66832709335978</v>
      </c>
      <c r="AW84" s="20">
        <f t="shared" si="56"/>
        <v>576.43202543211282</v>
      </c>
      <c r="AX84">
        <f t="shared" si="57"/>
        <v>41.933395721933714</v>
      </c>
      <c r="AY84" s="20">
        <f t="shared" si="58"/>
        <v>574.90790413507762</v>
      </c>
    </row>
    <row r="85" spans="1:51" hidden="1">
      <c r="A85" s="22">
        <v>492</v>
      </c>
      <c r="B85" s="20">
        <v>236.469413532</v>
      </c>
      <c r="C85" s="20">
        <v>51.446055866500011</v>
      </c>
      <c r="D85" s="20">
        <v>41633.826171011002</v>
      </c>
      <c r="E85" s="20">
        <v>10.685243016000001</v>
      </c>
      <c r="F85" s="20">
        <v>3974.4402947270005</v>
      </c>
      <c r="G85" s="20">
        <v>6550.0544195100001</v>
      </c>
      <c r="H85" s="20">
        <v>0.35537852700000006</v>
      </c>
      <c r="I85" s="20">
        <v>9.0630914009999994</v>
      </c>
      <c r="J85" s="20">
        <v>899.74701913600006</v>
      </c>
      <c r="K85" s="20">
        <v>18.832633148000003</v>
      </c>
      <c r="L85" s="20">
        <v>5.6914898950000001</v>
      </c>
      <c r="M85" s="20">
        <v>0.37533461000000001</v>
      </c>
      <c r="N85" s="20">
        <f t="shared" si="36"/>
        <v>0.23646941353200002</v>
      </c>
      <c r="O85" s="20">
        <f t="shared" si="60"/>
        <v>5.1446055866500008E-2</v>
      </c>
      <c r="P85" s="20">
        <f t="shared" si="61"/>
        <v>41.633826171011002</v>
      </c>
      <c r="Q85" s="20">
        <f t="shared" si="62"/>
        <v>1.0685243016E-2</v>
      </c>
      <c r="R85" s="20">
        <f t="shared" si="63"/>
        <v>3.9744402947270006</v>
      </c>
      <c r="S85" s="20">
        <f t="shared" si="64"/>
        <v>6.5500544195100003</v>
      </c>
      <c r="T85" s="20">
        <f t="shared" si="65"/>
        <v>3.5537852700000006E-4</v>
      </c>
      <c r="U85" s="20">
        <f t="shared" si="66"/>
        <v>9.0630914009999994E-3</v>
      </c>
      <c r="V85" s="20">
        <f t="shared" si="67"/>
        <v>0.89974701913600008</v>
      </c>
      <c r="W85" s="20">
        <f t="shared" si="68"/>
        <v>1.8832633148000003E-2</v>
      </c>
      <c r="X85" s="20">
        <f t="shared" si="69"/>
        <v>5.6914898950000004E-3</v>
      </c>
      <c r="Y85" s="20">
        <f t="shared" si="70"/>
        <v>3.7533461000000001E-4</v>
      </c>
      <c r="Z85" s="41">
        <v>396.36</v>
      </c>
      <c r="AA85" s="20">
        <v>11.543093718592965</v>
      </c>
      <c r="AB85" s="20">
        <v>0.79611859296482401</v>
      </c>
      <c r="AC85" s="20">
        <v>6.6800108040200996</v>
      </c>
      <c r="AD85" s="20">
        <f t="shared" si="37"/>
        <v>3.4073402526224782E-2</v>
      </c>
      <c r="AE85">
        <f t="shared" si="38"/>
        <v>1.8109537264467597</v>
      </c>
      <c r="AF85">
        <f t="shared" si="39"/>
        <v>8.792629513268875E-4</v>
      </c>
      <c r="AG85">
        <f t="shared" si="40"/>
        <v>0.44193183410604159</v>
      </c>
      <c r="AH85">
        <f t="shared" si="41"/>
        <v>0.16752057338900256</v>
      </c>
      <c r="AI85">
        <f t="shared" si="42"/>
        <v>3.2455116923903307E-4</v>
      </c>
      <c r="AJ85">
        <f t="shared" si="43"/>
        <v>4.4897555845109786E-2</v>
      </c>
      <c r="AK85">
        <f t="shared" si="44"/>
        <v>0.60753124834699823</v>
      </c>
      <c r="AL85">
        <f t="shared" si="45"/>
        <v>2.2457506148514075E-2</v>
      </c>
      <c r="AM85">
        <f t="shared" si="46"/>
        <v>0.13907996677118675</v>
      </c>
      <c r="AN85">
        <f t="shared" si="47"/>
        <v>2.4665075039074793</v>
      </c>
      <c r="AO85">
        <f t="shared" si="48"/>
        <v>0.76906872126669901</v>
      </c>
      <c r="AP85">
        <f t="shared" si="49"/>
        <v>1.6974387826407802</v>
      </c>
      <c r="AQ85">
        <f t="shared" si="50"/>
        <v>103.56074012891399</v>
      </c>
      <c r="AR85" s="20">
        <f t="shared" si="51"/>
        <v>572.3056949526914</v>
      </c>
      <c r="AS85" s="20">
        <f t="shared" si="52"/>
        <v>2.0586490723276625</v>
      </c>
      <c r="AT85">
        <f t="shared" si="53"/>
        <v>0.16153747291970083</v>
      </c>
      <c r="AU85" s="20">
        <f t="shared" si="54"/>
        <v>1.8971115994079617</v>
      </c>
      <c r="AV85">
        <f t="shared" si="55"/>
        <v>115.74277867987973</v>
      </c>
      <c r="AW85" s="20">
        <f t="shared" si="56"/>
        <v>568.97019949033722</v>
      </c>
      <c r="AX85">
        <f t="shared" si="57"/>
        <v>41.117528104656664</v>
      </c>
      <c r="AY85" s="20">
        <f t="shared" si="58"/>
        <v>567.65778283101804</v>
      </c>
    </row>
    <row r="86" spans="1:51">
      <c r="A86">
        <f>A84+12</f>
        <v>498</v>
      </c>
      <c r="B86" s="20">
        <v>236.469413532</v>
      </c>
      <c r="C86" s="20">
        <v>51.446055866500011</v>
      </c>
      <c r="D86" s="20">
        <v>41633.826171011002</v>
      </c>
      <c r="E86" s="20">
        <v>10.685243016000001</v>
      </c>
      <c r="F86" s="20">
        <v>3974.4402947270005</v>
      </c>
      <c r="G86" s="20">
        <v>6550.0544195100001</v>
      </c>
      <c r="H86" s="20">
        <v>0.35537852700000006</v>
      </c>
      <c r="I86" s="20">
        <v>9.0630914009999994</v>
      </c>
      <c r="J86" s="20">
        <v>899.74701913600006</v>
      </c>
      <c r="K86" s="20">
        <v>18.832633148000003</v>
      </c>
      <c r="L86" s="20">
        <v>5.6914898950000001</v>
      </c>
      <c r="M86" s="20">
        <v>0.37533461000000001</v>
      </c>
      <c r="N86" s="20">
        <f t="shared" si="36"/>
        <v>0.23646941353200002</v>
      </c>
      <c r="O86" s="20">
        <f t="shared" si="60"/>
        <v>5.1446055866500008E-2</v>
      </c>
      <c r="P86" s="20">
        <f t="shared" si="61"/>
        <v>41.633826171011002</v>
      </c>
      <c r="Q86" s="20">
        <f t="shared" si="62"/>
        <v>1.0685243016E-2</v>
      </c>
      <c r="R86" s="20">
        <f t="shared" si="63"/>
        <v>3.9744402947270006</v>
      </c>
      <c r="S86" s="20">
        <f t="shared" si="64"/>
        <v>6.5500544195100003</v>
      </c>
      <c r="T86" s="20">
        <f t="shared" si="65"/>
        <v>3.5537852700000006E-4</v>
      </c>
      <c r="U86" s="20">
        <f t="shared" si="66"/>
        <v>9.0630914009999994E-3</v>
      </c>
      <c r="V86" s="20">
        <f t="shared" si="67"/>
        <v>0.89974701913600008</v>
      </c>
      <c r="W86" s="20">
        <f t="shared" si="68"/>
        <v>1.8832633148000003E-2</v>
      </c>
      <c r="X86" s="20">
        <f t="shared" si="69"/>
        <v>5.6914898950000004E-3</v>
      </c>
      <c r="Y86" s="20">
        <f t="shared" si="70"/>
        <v>3.7533461000000001E-4</v>
      </c>
      <c r="Z86" s="41">
        <v>396.36</v>
      </c>
      <c r="AA86" s="20">
        <v>11.543093718592965</v>
      </c>
      <c r="AB86" s="20">
        <v>0.79611859296482401</v>
      </c>
      <c r="AC86" s="20">
        <v>6.6800108040200996</v>
      </c>
      <c r="AD86" s="20">
        <f t="shared" si="37"/>
        <v>3.4073402526224782E-2</v>
      </c>
      <c r="AE86">
        <f t="shared" si="38"/>
        <v>1.8109537264467597</v>
      </c>
      <c r="AF86">
        <f t="shared" si="39"/>
        <v>8.792629513268875E-4</v>
      </c>
      <c r="AG86">
        <f t="shared" si="40"/>
        <v>0.44193183410604159</v>
      </c>
      <c r="AH86">
        <f t="shared" si="41"/>
        <v>0.16752057338900256</v>
      </c>
      <c r="AI86">
        <f t="shared" si="42"/>
        <v>3.2455116923903307E-4</v>
      </c>
      <c r="AJ86">
        <f t="shared" si="43"/>
        <v>4.4897555845109786E-2</v>
      </c>
      <c r="AK86">
        <f t="shared" si="44"/>
        <v>0.60753124834699823</v>
      </c>
      <c r="AL86">
        <f t="shared" si="45"/>
        <v>2.2457506148514075E-2</v>
      </c>
      <c r="AM86">
        <f t="shared" si="46"/>
        <v>0.13907996677118675</v>
      </c>
      <c r="AN86">
        <f t="shared" si="47"/>
        <v>2.4665075039074793</v>
      </c>
      <c r="AO86">
        <f t="shared" si="48"/>
        <v>0.76906872126669901</v>
      </c>
      <c r="AP86">
        <f t="shared" si="49"/>
        <v>1.6974387826407802</v>
      </c>
      <c r="AQ86">
        <f t="shared" si="50"/>
        <v>103.56074012891399</v>
      </c>
      <c r="AR86" s="20">
        <f t="shared" si="51"/>
        <v>572.3056949526914</v>
      </c>
      <c r="AS86" s="20">
        <f t="shared" si="52"/>
        <v>2.0586490723276625</v>
      </c>
      <c r="AT86">
        <f t="shared" si="53"/>
        <v>0.16153747291970083</v>
      </c>
      <c r="AU86" s="20">
        <f t="shared" si="54"/>
        <v>1.8971115994079617</v>
      </c>
      <c r="AV86">
        <f t="shared" si="55"/>
        <v>115.74277867987973</v>
      </c>
      <c r="AW86" s="20">
        <f t="shared" si="56"/>
        <v>568.97019949033722</v>
      </c>
      <c r="AX86">
        <f t="shared" si="57"/>
        <v>41.117528104656664</v>
      </c>
      <c r="AY86" s="20">
        <f t="shared" si="58"/>
        <v>567.65778283101804</v>
      </c>
    </row>
    <row r="87" spans="1:51" hidden="1">
      <c r="A87" s="22">
        <v>502</v>
      </c>
      <c r="B87" s="20">
        <v>232.9460610646</v>
      </c>
      <c r="C87" s="20">
        <v>42.152386074500008</v>
      </c>
      <c r="D87" s="20">
        <v>42503.434849051802</v>
      </c>
      <c r="E87" s="20">
        <v>9.8568163735000009</v>
      </c>
      <c r="F87" s="20">
        <v>3966.5605043515002</v>
      </c>
      <c r="G87" s="20">
        <v>6561.9117660844995</v>
      </c>
      <c r="H87" s="20">
        <v>0.20433725950000001</v>
      </c>
      <c r="I87" s="20">
        <v>9.0322169004999999</v>
      </c>
      <c r="J87" s="20">
        <v>903.83145163350002</v>
      </c>
      <c r="K87" s="20">
        <v>18.892808500499999</v>
      </c>
      <c r="L87" s="20">
        <v>5.6191371280000002</v>
      </c>
      <c r="M87" s="20">
        <v>0.26049062849999999</v>
      </c>
      <c r="N87" s="20">
        <f t="shared" si="36"/>
        <v>0.2329460610646</v>
      </c>
      <c r="O87" s="20">
        <f t="shared" si="60"/>
        <v>4.215238607450001E-2</v>
      </c>
      <c r="P87" s="20">
        <f t="shared" si="61"/>
        <v>42.5034348490518</v>
      </c>
      <c r="Q87" s="20">
        <f t="shared" si="62"/>
        <v>9.8568163735000009E-3</v>
      </c>
      <c r="R87" s="20">
        <f t="shared" si="63"/>
        <v>3.9665605043515</v>
      </c>
      <c r="S87" s="20">
        <f t="shared" si="64"/>
        <v>6.5619117660844992</v>
      </c>
      <c r="T87" s="20">
        <f t="shared" si="65"/>
        <v>2.0433725950000001E-4</v>
      </c>
      <c r="U87" s="20">
        <f t="shared" si="66"/>
        <v>9.0322169005000001E-3</v>
      </c>
      <c r="V87" s="20">
        <f t="shared" si="67"/>
        <v>0.90383145163349998</v>
      </c>
      <c r="W87" s="20">
        <f t="shared" si="68"/>
        <v>1.88928085005E-2</v>
      </c>
      <c r="X87" s="20">
        <f t="shared" si="69"/>
        <v>5.6191371280000001E-3</v>
      </c>
      <c r="Y87" s="20">
        <f t="shared" si="70"/>
        <v>2.6049062849999998E-4</v>
      </c>
      <c r="Z87" s="41">
        <v>400.62</v>
      </c>
      <c r="AA87" s="20">
        <v>11.316954545454545</v>
      </c>
      <c r="AB87" s="20">
        <v>0.73915909090909093</v>
      </c>
      <c r="AC87" s="20">
        <v>6.6713522727272734</v>
      </c>
      <c r="AD87" s="20">
        <f t="shared" si="37"/>
        <v>3.3565714850806914E-2</v>
      </c>
      <c r="AE87">
        <f t="shared" si="38"/>
        <v>1.84877924528281</v>
      </c>
      <c r="AF87">
        <f t="shared" si="39"/>
        <v>8.1109371516148953E-4</v>
      </c>
      <c r="AG87">
        <f t="shared" si="40"/>
        <v>0.4410556528189214</v>
      </c>
      <c r="AH87">
        <f t="shared" si="41"/>
        <v>0.1678238303346419</v>
      </c>
      <c r="AI87">
        <f t="shared" si="42"/>
        <v>3.2344554701880038E-4</v>
      </c>
      <c r="AJ87">
        <f t="shared" si="43"/>
        <v>4.5101369841991021E-2</v>
      </c>
      <c r="AK87">
        <f t="shared" si="44"/>
        <v>0.59562918660287079</v>
      </c>
      <c r="AL87">
        <f t="shared" si="45"/>
        <v>2.0850750096166173E-2</v>
      </c>
      <c r="AM87">
        <f t="shared" si="46"/>
        <v>0.13889969337345978</v>
      </c>
      <c r="AN87">
        <f t="shared" si="47"/>
        <v>2.5038946375405446</v>
      </c>
      <c r="AO87">
        <f t="shared" si="48"/>
        <v>0.75537963007249675</v>
      </c>
      <c r="AP87">
        <f t="shared" si="49"/>
        <v>1.7485150074680478</v>
      </c>
      <c r="AQ87">
        <f t="shared" si="50"/>
        <v>106.67690060562559</v>
      </c>
      <c r="AR87" s="20">
        <f t="shared" si="51"/>
        <v>580.25409256625096</v>
      </c>
      <c r="AS87" s="20">
        <f t="shared" si="52"/>
        <v>2.0964046995724299</v>
      </c>
      <c r="AT87">
        <f t="shared" si="53"/>
        <v>0.15975044346962597</v>
      </c>
      <c r="AU87" s="20">
        <f t="shared" si="54"/>
        <v>1.936654256102804</v>
      </c>
      <c r="AV87">
        <f t="shared" si="55"/>
        <v>118.15527616483206</v>
      </c>
      <c r="AW87" s="20">
        <f t="shared" si="56"/>
        <v>576.44895307565139</v>
      </c>
      <c r="AX87">
        <f t="shared" si="57"/>
        <v>42.024076104340942</v>
      </c>
      <c r="AY87" s="20">
        <f t="shared" si="58"/>
        <v>575.2304352400314</v>
      </c>
    </row>
    <row r="88" spans="1:51">
      <c r="A88">
        <f>A86+12</f>
        <v>510</v>
      </c>
      <c r="B88" s="20">
        <v>232.9460610646</v>
      </c>
      <c r="C88" s="20">
        <v>42.152386074500008</v>
      </c>
      <c r="D88" s="20">
        <v>42503.434849051802</v>
      </c>
      <c r="E88" s="20">
        <v>9.8568163735000009</v>
      </c>
      <c r="F88" s="20">
        <v>3966.5605043515002</v>
      </c>
      <c r="G88" s="20">
        <v>6561.9117660844995</v>
      </c>
      <c r="H88" s="20">
        <v>0.20433725950000001</v>
      </c>
      <c r="I88" s="20">
        <v>9.0322169004999999</v>
      </c>
      <c r="J88" s="20">
        <v>903.83145163350002</v>
      </c>
      <c r="K88" s="20">
        <v>18.892808500499999</v>
      </c>
      <c r="L88" s="20">
        <v>5.6191371280000002</v>
      </c>
      <c r="M88" s="20">
        <v>0.26049062849999999</v>
      </c>
      <c r="N88" s="20">
        <f t="shared" si="36"/>
        <v>0.2329460610646</v>
      </c>
      <c r="O88" s="20">
        <f t="shared" si="60"/>
        <v>4.215238607450001E-2</v>
      </c>
      <c r="P88" s="20">
        <f t="shared" si="61"/>
        <v>42.5034348490518</v>
      </c>
      <c r="Q88" s="20">
        <f t="shared" si="62"/>
        <v>9.8568163735000009E-3</v>
      </c>
      <c r="R88" s="20">
        <f t="shared" si="63"/>
        <v>3.9665605043515</v>
      </c>
      <c r="S88" s="20">
        <f t="shared" si="64"/>
        <v>6.5619117660844992</v>
      </c>
      <c r="T88" s="20">
        <f t="shared" si="65"/>
        <v>2.0433725950000001E-4</v>
      </c>
      <c r="U88" s="20">
        <f t="shared" si="66"/>
        <v>9.0322169005000001E-3</v>
      </c>
      <c r="V88" s="20">
        <f t="shared" si="67"/>
        <v>0.90383145163349998</v>
      </c>
      <c r="W88" s="20">
        <f t="shared" si="68"/>
        <v>1.88928085005E-2</v>
      </c>
      <c r="X88" s="20">
        <f t="shared" si="69"/>
        <v>5.6191371280000001E-3</v>
      </c>
      <c r="Y88" s="20">
        <f t="shared" si="70"/>
        <v>2.6049062849999998E-4</v>
      </c>
      <c r="Z88" s="41">
        <v>400.62</v>
      </c>
      <c r="AA88" s="20">
        <v>11.316954545454545</v>
      </c>
      <c r="AB88" s="20">
        <v>0.73915909090909093</v>
      </c>
      <c r="AC88" s="20">
        <v>6.6713522727272734</v>
      </c>
      <c r="AD88" s="20">
        <f t="shared" si="37"/>
        <v>3.3565714850806914E-2</v>
      </c>
      <c r="AE88">
        <f t="shared" si="38"/>
        <v>1.84877924528281</v>
      </c>
      <c r="AF88">
        <f t="shared" si="39"/>
        <v>8.1109371516148953E-4</v>
      </c>
      <c r="AG88">
        <f t="shared" si="40"/>
        <v>0.4410556528189214</v>
      </c>
      <c r="AH88">
        <f t="shared" si="41"/>
        <v>0.1678238303346419</v>
      </c>
      <c r="AI88">
        <f t="shared" si="42"/>
        <v>3.2344554701880038E-4</v>
      </c>
      <c r="AJ88">
        <f t="shared" si="43"/>
        <v>4.5101369841991021E-2</v>
      </c>
      <c r="AK88">
        <f t="shared" si="44"/>
        <v>0.59562918660287079</v>
      </c>
      <c r="AL88">
        <f t="shared" si="45"/>
        <v>2.0850750096166173E-2</v>
      </c>
      <c r="AM88">
        <f t="shared" si="46"/>
        <v>0.13889969337345978</v>
      </c>
      <c r="AN88">
        <f t="shared" si="47"/>
        <v>2.5038946375405446</v>
      </c>
      <c r="AO88">
        <f t="shared" si="48"/>
        <v>0.75537963007249675</v>
      </c>
      <c r="AP88">
        <f t="shared" si="49"/>
        <v>1.7485150074680478</v>
      </c>
      <c r="AQ88">
        <f t="shared" si="50"/>
        <v>106.67690060562559</v>
      </c>
      <c r="AR88" s="20">
        <f t="shared" si="51"/>
        <v>580.25409256625096</v>
      </c>
      <c r="AS88" s="20">
        <f t="shared" si="52"/>
        <v>2.0964046995724299</v>
      </c>
      <c r="AT88">
        <f t="shared" si="53"/>
        <v>0.15975044346962597</v>
      </c>
      <c r="AU88" s="20">
        <f t="shared" si="54"/>
        <v>1.936654256102804</v>
      </c>
      <c r="AV88">
        <f t="shared" si="55"/>
        <v>118.15527616483206</v>
      </c>
      <c r="AW88" s="20">
        <f t="shared" si="56"/>
        <v>576.44895307565139</v>
      </c>
      <c r="AX88">
        <f t="shared" si="57"/>
        <v>42.024076104340942</v>
      </c>
      <c r="AY88" s="20">
        <f t="shared" si="58"/>
        <v>575.2304352400314</v>
      </c>
    </row>
    <row r="89" spans="1:51" hidden="1">
      <c r="A89" s="22">
        <v>516</v>
      </c>
      <c r="B89" s="20">
        <v>227.3763638666</v>
      </c>
      <c r="C89" s="20">
        <v>31.497357596000001</v>
      </c>
      <c r="D89" s="20">
        <v>40715.462439258503</v>
      </c>
      <c r="E89" s="20">
        <v>9.3374455950000002</v>
      </c>
      <c r="F89" s="20">
        <v>3938.9667655005001</v>
      </c>
      <c r="G89" s="20">
        <v>6325.2887329755004</v>
      </c>
      <c r="H89" s="20">
        <v>0.18831212550000001</v>
      </c>
      <c r="I89" s="20">
        <v>4.7938299884999998</v>
      </c>
      <c r="J89" s="20">
        <v>872.30365142400012</v>
      </c>
      <c r="K89" s="20">
        <v>17.998350381000002</v>
      </c>
      <c r="L89" s="20">
        <v>5.5315215090000001</v>
      </c>
      <c r="M89" s="20">
        <v>0.25995941550000001</v>
      </c>
      <c r="N89" s="20">
        <f t="shared" si="36"/>
        <v>0.22737636386660001</v>
      </c>
      <c r="O89" s="20">
        <f t="shared" si="60"/>
        <v>3.1497357596000003E-2</v>
      </c>
      <c r="P89" s="20">
        <f t="shared" si="61"/>
        <v>40.715462439258502</v>
      </c>
      <c r="Q89" s="20">
        <f t="shared" si="62"/>
        <v>9.3374455950000004E-3</v>
      </c>
      <c r="R89" s="20">
        <f t="shared" si="63"/>
        <v>3.9389667655005001</v>
      </c>
      <c r="S89" s="20">
        <f t="shared" si="64"/>
        <v>6.3252887329755003</v>
      </c>
      <c r="T89" s="20">
        <f t="shared" si="65"/>
        <v>1.8831212550000001E-4</v>
      </c>
      <c r="U89" s="20">
        <f t="shared" si="66"/>
        <v>4.7938299885000001E-3</v>
      </c>
      <c r="V89" s="20">
        <f t="shared" si="67"/>
        <v>0.87230365142400013</v>
      </c>
      <c r="W89" s="20">
        <f t="shared" si="68"/>
        <v>1.7998350381000002E-2</v>
      </c>
      <c r="X89" s="20">
        <f t="shared" si="69"/>
        <v>5.5315215090000003E-3</v>
      </c>
      <c r="Y89" s="20">
        <f t="shared" si="70"/>
        <v>2.599594155E-4</v>
      </c>
      <c r="Z89" s="41">
        <v>397.97</v>
      </c>
      <c r="AA89" s="20">
        <v>10.928031572164949</v>
      </c>
      <c r="AB89" s="20">
        <v>0.68681314432989693</v>
      </c>
      <c r="AC89" s="20">
        <v>6.7461739690721645</v>
      </c>
      <c r="AD89" s="20">
        <f t="shared" si="37"/>
        <v>3.2763164822276654E-2</v>
      </c>
      <c r="AE89">
        <f t="shared" si="38"/>
        <v>1.7710075006202046</v>
      </c>
      <c r="AF89">
        <f t="shared" si="39"/>
        <v>7.6835594281012139E-4</v>
      </c>
      <c r="AG89">
        <f t="shared" si="40"/>
        <v>0.43798740906232397</v>
      </c>
      <c r="AH89">
        <f t="shared" si="41"/>
        <v>0.16177209035742968</v>
      </c>
      <c r="AI89">
        <f t="shared" si="42"/>
        <v>1.7166803897940912E-4</v>
      </c>
      <c r="AJ89">
        <f t="shared" si="43"/>
        <v>4.3528126318562885E-2</v>
      </c>
      <c r="AK89">
        <f t="shared" si="44"/>
        <v>0.57515955642973415</v>
      </c>
      <c r="AL89">
        <f t="shared" si="45"/>
        <v>1.9374136652465356E-2</v>
      </c>
      <c r="AM89">
        <f t="shared" si="46"/>
        <v>0.14045750508166072</v>
      </c>
      <c r="AN89">
        <f t="shared" si="47"/>
        <v>2.4152351503403109</v>
      </c>
      <c r="AO89">
        <f t="shared" si="48"/>
        <v>0.73499119816386016</v>
      </c>
      <c r="AP89">
        <f t="shared" si="49"/>
        <v>1.6802439521764507</v>
      </c>
      <c r="AQ89">
        <f t="shared" si="50"/>
        <v>102.51168352228525</v>
      </c>
      <c r="AR89" s="20">
        <f t="shared" si="51"/>
        <v>570.96772879405694</v>
      </c>
      <c r="AS89" s="20">
        <f t="shared" si="52"/>
        <v>2.0100109061002631</v>
      </c>
      <c r="AT89">
        <f t="shared" si="53"/>
        <v>0.15983164173412606</v>
      </c>
      <c r="AU89" s="20">
        <f t="shared" si="54"/>
        <v>1.850179264366137</v>
      </c>
      <c r="AV89">
        <f t="shared" si="55"/>
        <v>112.87943691897802</v>
      </c>
      <c r="AW89" s="20">
        <f t="shared" si="56"/>
        <v>566.46848385308419</v>
      </c>
      <c r="AX89">
        <f t="shared" si="57"/>
        <v>40.270051037618323</v>
      </c>
      <c r="AY89" s="20">
        <f t="shared" si="58"/>
        <v>565.33625930711423</v>
      </c>
    </row>
    <row r="90" spans="1:51">
      <c r="A90">
        <f>A88+12</f>
        <v>522</v>
      </c>
      <c r="B90" s="20">
        <v>227.3763638666</v>
      </c>
      <c r="C90" s="20">
        <v>31.497357596000001</v>
      </c>
      <c r="D90" s="20">
        <v>40715.462439258503</v>
      </c>
      <c r="E90" s="20">
        <v>9.3374455950000002</v>
      </c>
      <c r="F90" s="20">
        <v>3938.9667655005001</v>
      </c>
      <c r="G90" s="20">
        <v>6325.2887329755004</v>
      </c>
      <c r="H90" s="20">
        <v>0.18831212550000001</v>
      </c>
      <c r="I90" s="20">
        <v>4.7938299884999998</v>
      </c>
      <c r="J90" s="20">
        <v>872.30365142400012</v>
      </c>
      <c r="K90" s="20">
        <v>17.998350381000002</v>
      </c>
      <c r="L90" s="20">
        <v>5.5315215090000001</v>
      </c>
      <c r="M90" s="20">
        <v>0.25995941550000001</v>
      </c>
      <c r="N90" s="20">
        <f t="shared" si="36"/>
        <v>0.22737636386660001</v>
      </c>
      <c r="O90" s="20">
        <f t="shared" si="60"/>
        <v>3.1497357596000003E-2</v>
      </c>
      <c r="P90" s="20">
        <f t="shared" si="61"/>
        <v>40.715462439258502</v>
      </c>
      <c r="Q90" s="20">
        <f t="shared" si="62"/>
        <v>9.3374455950000004E-3</v>
      </c>
      <c r="R90" s="20">
        <f t="shared" si="63"/>
        <v>3.9389667655005001</v>
      </c>
      <c r="S90" s="20">
        <f t="shared" si="64"/>
        <v>6.3252887329755003</v>
      </c>
      <c r="T90" s="20">
        <f t="shared" si="65"/>
        <v>1.8831212550000001E-4</v>
      </c>
      <c r="U90" s="20">
        <f t="shared" si="66"/>
        <v>4.7938299885000001E-3</v>
      </c>
      <c r="V90" s="20">
        <f t="shared" si="67"/>
        <v>0.87230365142400013</v>
      </c>
      <c r="W90" s="20">
        <f t="shared" si="68"/>
        <v>1.7998350381000002E-2</v>
      </c>
      <c r="X90" s="20">
        <f t="shared" si="69"/>
        <v>5.5315215090000003E-3</v>
      </c>
      <c r="Y90" s="20">
        <f t="shared" si="70"/>
        <v>2.599594155E-4</v>
      </c>
      <c r="Z90" s="41">
        <v>397.97</v>
      </c>
      <c r="AA90" s="20">
        <v>10.928031572164949</v>
      </c>
      <c r="AB90" s="20">
        <v>0.68681314432989693</v>
      </c>
      <c r="AC90" s="20">
        <v>6.7461739690721645</v>
      </c>
      <c r="AD90" s="20">
        <f t="shared" si="37"/>
        <v>3.2763164822276654E-2</v>
      </c>
      <c r="AE90">
        <f t="shared" si="38"/>
        <v>1.7710075006202046</v>
      </c>
      <c r="AF90">
        <f t="shared" si="39"/>
        <v>7.6835594281012139E-4</v>
      </c>
      <c r="AG90">
        <f t="shared" si="40"/>
        <v>0.43798740906232397</v>
      </c>
      <c r="AH90">
        <f t="shared" si="41"/>
        <v>0.16177209035742968</v>
      </c>
      <c r="AI90">
        <f t="shared" si="42"/>
        <v>1.7166803897940912E-4</v>
      </c>
      <c r="AJ90">
        <f t="shared" si="43"/>
        <v>4.3528126318562885E-2</v>
      </c>
      <c r="AK90">
        <f t="shared" si="44"/>
        <v>0.57515955642973415</v>
      </c>
      <c r="AL90">
        <f t="shared" si="45"/>
        <v>1.9374136652465356E-2</v>
      </c>
      <c r="AM90">
        <f t="shared" si="46"/>
        <v>0.14045750508166072</v>
      </c>
      <c r="AN90">
        <f t="shared" si="47"/>
        <v>2.4152351503403109</v>
      </c>
      <c r="AO90">
        <f t="shared" si="48"/>
        <v>0.73499119816386016</v>
      </c>
      <c r="AP90">
        <f t="shared" si="49"/>
        <v>1.6802439521764507</v>
      </c>
      <c r="AQ90">
        <f t="shared" si="50"/>
        <v>102.51168352228525</v>
      </c>
      <c r="AR90" s="20">
        <f t="shared" si="51"/>
        <v>570.96772879405694</v>
      </c>
      <c r="AS90" s="20">
        <f t="shared" si="52"/>
        <v>2.0100109061002631</v>
      </c>
      <c r="AT90">
        <f t="shared" si="53"/>
        <v>0.15983164173412606</v>
      </c>
      <c r="AU90" s="20">
        <f t="shared" si="54"/>
        <v>1.850179264366137</v>
      </c>
      <c r="AV90">
        <f t="shared" si="55"/>
        <v>112.87943691897802</v>
      </c>
      <c r="AW90" s="20">
        <f t="shared" si="56"/>
        <v>566.46848385308419</v>
      </c>
      <c r="AX90">
        <f t="shared" si="57"/>
        <v>40.270051037618323</v>
      </c>
      <c r="AY90" s="20">
        <f t="shared" si="58"/>
        <v>565.33625930711423</v>
      </c>
    </row>
    <row r="91" spans="1:51" hidden="1">
      <c r="A91" s="22">
        <v>528</v>
      </c>
      <c r="B91" s="20">
        <v>243.41995948559997</v>
      </c>
      <c r="C91" s="20">
        <v>37.362235818499997</v>
      </c>
      <c r="D91" s="20">
        <v>43139.997328261699</v>
      </c>
      <c r="E91" s="20">
        <v>19.104484137500002</v>
      </c>
      <c r="F91" s="20">
        <v>4335.6924589675</v>
      </c>
      <c r="G91" s="20">
        <v>6713.5840021814993</v>
      </c>
      <c r="H91" s="20">
        <v>6.2939442499999998E-2</v>
      </c>
      <c r="I91" s="20">
        <v>21.7245561075</v>
      </c>
      <c r="J91" s="20">
        <v>795.356928326</v>
      </c>
      <c r="K91" s="20">
        <v>18.627338482500001</v>
      </c>
      <c r="L91" s="20">
        <v>4.6970735724999999</v>
      </c>
      <c r="M91" s="20">
        <v>0.23424418600000002</v>
      </c>
      <c r="N91" s="20">
        <f t="shared" si="36"/>
        <v>0.24341995948559997</v>
      </c>
      <c r="O91" s="20">
        <f t="shared" si="60"/>
        <v>3.7362235818499998E-2</v>
      </c>
      <c r="P91" s="20">
        <f t="shared" si="61"/>
        <v>43.1399973282617</v>
      </c>
      <c r="Q91" s="20">
        <f t="shared" si="62"/>
        <v>1.9104484137500002E-2</v>
      </c>
      <c r="R91" s="20">
        <f t="shared" si="63"/>
        <v>4.3356924589675003</v>
      </c>
      <c r="S91" s="20">
        <f t="shared" si="64"/>
        <v>6.7135840021814994</v>
      </c>
      <c r="T91" s="20">
        <f t="shared" si="65"/>
        <v>6.2939442499999995E-5</v>
      </c>
      <c r="U91" s="20">
        <f t="shared" si="66"/>
        <v>2.1724556107500001E-2</v>
      </c>
      <c r="V91" s="20">
        <f t="shared" si="67"/>
        <v>0.79535692832600002</v>
      </c>
      <c r="W91" s="20">
        <f t="shared" si="68"/>
        <v>1.8627338482500002E-2</v>
      </c>
      <c r="X91" s="20">
        <f t="shared" si="69"/>
        <v>4.6970735725000001E-3</v>
      </c>
      <c r="Y91" s="20">
        <f t="shared" si="70"/>
        <v>2.3424418600000003E-4</v>
      </c>
      <c r="Z91" s="41">
        <v>411.86</v>
      </c>
      <c r="AA91" s="20">
        <v>10.85711775956284</v>
      </c>
      <c r="AB91" s="20">
        <v>1.2074087431693989</v>
      </c>
      <c r="AC91" s="20">
        <v>6.6735284153005452</v>
      </c>
      <c r="AD91" s="20">
        <f t="shared" si="37"/>
        <v>3.5074922116080688E-2</v>
      </c>
      <c r="AE91">
        <f t="shared" si="38"/>
        <v>1.8764679133650153</v>
      </c>
      <c r="AF91">
        <f t="shared" si="39"/>
        <v>1.5720620561612839E-3</v>
      </c>
      <c r="AG91">
        <f t="shared" si="40"/>
        <v>0.4821007181950519</v>
      </c>
      <c r="AH91">
        <f t="shared" si="41"/>
        <v>0.17170291565681584</v>
      </c>
      <c r="AI91">
        <f t="shared" si="42"/>
        <v>7.7796082748433307E-4</v>
      </c>
      <c r="AJ91">
        <f t="shared" si="43"/>
        <v>3.9688469477345313E-2</v>
      </c>
      <c r="AK91">
        <f t="shared" si="44"/>
        <v>0.57142725050330734</v>
      </c>
      <c r="AL91">
        <f t="shared" si="45"/>
        <v>3.405948499772634E-2</v>
      </c>
      <c r="AM91">
        <f t="shared" si="46"/>
        <v>0.1389450013595783</v>
      </c>
      <c r="AN91">
        <f t="shared" si="47"/>
        <v>2.5723100395778742</v>
      </c>
      <c r="AO91">
        <f t="shared" si="48"/>
        <v>0.74443173686061204</v>
      </c>
      <c r="AP91">
        <f t="shared" si="49"/>
        <v>1.827878302717262</v>
      </c>
      <c r="AQ91">
        <f t="shared" si="50"/>
        <v>111.51885524878016</v>
      </c>
      <c r="AR91" s="20">
        <f t="shared" si="51"/>
        <v>597.42315212009885</v>
      </c>
      <c r="AS91" s="20">
        <f t="shared" si="52"/>
        <v>2.125284243498903</v>
      </c>
      <c r="AT91">
        <f t="shared" si="53"/>
        <v>0.17300448635730464</v>
      </c>
      <c r="AU91" s="20">
        <f t="shared" si="54"/>
        <v>1.9522797571415984</v>
      </c>
      <c r="AV91">
        <f t="shared" si="55"/>
        <v>119.10858798320892</v>
      </c>
      <c r="AW91" s="20">
        <f t="shared" si="56"/>
        <v>589.82007463599723</v>
      </c>
      <c r="AX91">
        <f t="shared" si="57"/>
        <v>42.356969768163971</v>
      </c>
      <c r="AY91" s="20">
        <f t="shared" si="58"/>
        <v>587.82963833273004</v>
      </c>
    </row>
    <row r="92" spans="1:51">
      <c r="A92">
        <f>A90+12</f>
        <v>534</v>
      </c>
      <c r="B92" s="20">
        <v>243.41995948559997</v>
      </c>
      <c r="C92" s="20">
        <v>37.362235818499997</v>
      </c>
      <c r="D92" s="20">
        <v>43139.997328261699</v>
      </c>
      <c r="E92" s="20">
        <v>19.104484137500002</v>
      </c>
      <c r="F92" s="20">
        <v>4335.6924589675</v>
      </c>
      <c r="G92" s="20">
        <v>6713.5840021814993</v>
      </c>
      <c r="H92" s="20">
        <v>6.2939442499999998E-2</v>
      </c>
      <c r="I92" s="20">
        <v>21.7245561075</v>
      </c>
      <c r="J92" s="20">
        <v>795.356928326</v>
      </c>
      <c r="K92" s="20">
        <v>18.627338482500001</v>
      </c>
      <c r="L92" s="20">
        <v>4.6970735724999999</v>
      </c>
      <c r="M92" s="20">
        <v>0.23424418600000002</v>
      </c>
      <c r="N92" s="20">
        <f t="shared" si="36"/>
        <v>0.24341995948559997</v>
      </c>
      <c r="O92" s="20">
        <f t="shared" si="60"/>
        <v>3.7362235818499998E-2</v>
      </c>
      <c r="P92" s="20">
        <f t="shared" si="61"/>
        <v>43.1399973282617</v>
      </c>
      <c r="Q92" s="20">
        <f t="shared" si="62"/>
        <v>1.9104484137500002E-2</v>
      </c>
      <c r="R92" s="20">
        <f t="shared" si="63"/>
        <v>4.3356924589675003</v>
      </c>
      <c r="S92" s="20">
        <f t="shared" si="64"/>
        <v>6.7135840021814994</v>
      </c>
      <c r="T92" s="20">
        <f t="shared" si="65"/>
        <v>6.2939442499999995E-5</v>
      </c>
      <c r="U92" s="20">
        <f t="shared" si="66"/>
        <v>2.1724556107500001E-2</v>
      </c>
      <c r="V92" s="20">
        <f t="shared" si="67"/>
        <v>0.79535692832600002</v>
      </c>
      <c r="W92" s="20">
        <f t="shared" si="68"/>
        <v>1.8627338482500002E-2</v>
      </c>
      <c r="X92" s="20">
        <f t="shared" si="69"/>
        <v>4.6970735725000001E-3</v>
      </c>
      <c r="Y92" s="20">
        <f t="shared" si="70"/>
        <v>2.3424418600000003E-4</v>
      </c>
      <c r="Z92" s="41">
        <v>411.86</v>
      </c>
      <c r="AA92" s="20">
        <v>10.85711775956284</v>
      </c>
      <c r="AB92" s="20">
        <v>1.2074087431693989</v>
      </c>
      <c r="AC92" s="20">
        <v>6.6735284153005452</v>
      </c>
      <c r="AD92" s="20">
        <f t="shared" si="37"/>
        <v>3.5074922116080688E-2</v>
      </c>
      <c r="AE92">
        <f t="shared" si="38"/>
        <v>1.8764679133650153</v>
      </c>
      <c r="AF92">
        <f t="shared" si="39"/>
        <v>1.5720620561612839E-3</v>
      </c>
      <c r="AG92">
        <f t="shared" si="40"/>
        <v>0.4821007181950519</v>
      </c>
      <c r="AH92">
        <f t="shared" si="41"/>
        <v>0.17170291565681584</v>
      </c>
      <c r="AI92">
        <f t="shared" si="42"/>
        <v>7.7796082748433307E-4</v>
      </c>
      <c r="AJ92">
        <f t="shared" si="43"/>
        <v>3.9688469477345313E-2</v>
      </c>
      <c r="AK92">
        <f t="shared" si="44"/>
        <v>0.57142725050330734</v>
      </c>
      <c r="AL92">
        <f t="shared" si="45"/>
        <v>3.405948499772634E-2</v>
      </c>
      <c r="AM92">
        <f t="shared" si="46"/>
        <v>0.1389450013595783</v>
      </c>
      <c r="AN92">
        <f t="shared" si="47"/>
        <v>2.5723100395778742</v>
      </c>
      <c r="AO92">
        <f t="shared" si="48"/>
        <v>0.74443173686061204</v>
      </c>
      <c r="AP92">
        <f t="shared" si="49"/>
        <v>1.827878302717262</v>
      </c>
      <c r="AQ92">
        <f t="shared" si="50"/>
        <v>111.51885524878016</v>
      </c>
      <c r="AR92" s="20">
        <f t="shared" si="51"/>
        <v>597.42315212009885</v>
      </c>
      <c r="AS92" s="20">
        <f t="shared" si="52"/>
        <v>2.125284243498903</v>
      </c>
      <c r="AT92">
        <f t="shared" si="53"/>
        <v>0.17300448635730464</v>
      </c>
      <c r="AU92" s="20">
        <f t="shared" si="54"/>
        <v>1.9522797571415984</v>
      </c>
      <c r="AV92">
        <f t="shared" si="55"/>
        <v>119.10858798320892</v>
      </c>
      <c r="AW92" s="20">
        <f t="shared" si="56"/>
        <v>589.82007463599723</v>
      </c>
      <c r="AX92">
        <f t="shared" si="57"/>
        <v>42.356969768163971</v>
      </c>
      <c r="AY92" s="20">
        <f t="shared" si="58"/>
        <v>587.82963833273004</v>
      </c>
    </row>
    <row r="93" spans="1:51" hidden="1">
      <c r="A93" s="22">
        <v>540</v>
      </c>
      <c r="B93" s="20">
        <v>226.76441539219999</v>
      </c>
      <c r="C93" s="20">
        <v>13.5622911452</v>
      </c>
      <c r="D93" s="20">
        <v>39817.832105892398</v>
      </c>
      <c r="E93" s="20">
        <v>9.3646912919999998</v>
      </c>
      <c r="F93" s="20">
        <v>4122.1701482939998</v>
      </c>
      <c r="G93" s="20">
        <v>6668.5002950939988</v>
      </c>
      <c r="H93" s="20">
        <v>0.19583460599999997</v>
      </c>
      <c r="I93" s="20">
        <v>4.1870434320000003</v>
      </c>
      <c r="J93" s="20">
        <v>912.98213384400003</v>
      </c>
      <c r="K93" s="20">
        <v>19.376444736</v>
      </c>
      <c r="L93" s="20">
        <v>5.883242772</v>
      </c>
      <c r="M93" s="20">
        <v>0.22382527199999999</v>
      </c>
      <c r="N93" s="20">
        <f t="shared" si="36"/>
        <v>0.22676441539219999</v>
      </c>
      <c r="O93" s="20">
        <f t="shared" si="60"/>
        <v>1.35622911452E-2</v>
      </c>
      <c r="P93" s="20">
        <f t="shared" si="61"/>
        <v>39.8178321058924</v>
      </c>
      <c r="Q93" s="20">
        <f t="shared" si="62"/>
        <v>9.3646912920000002E-3</v>
      </c>
      <c r="R93" s="20">
        <f t="shared" si="63"/>
        <v>4.1221701482939999</v>
      </c>
      <c r="S93" s="20">
        <f t="shared" si="64"/>
        <v>6.6685002950939989</v>
      </c>
      <c r="T93" s="20">
        <f t="shared" si="65"/>
        <v>1.9583460599999997E-4</v>
      </c>
      <c r="U93" s="20">
        <f t="shared" si="66"/>
        <v>4.1870434320000005E-3</v>
      </c>
      <c r="V93" s="20">
        <f t="shared" si="67"/>
        <v>0.91298213384400007</v>
      </c>
      <c r="W93" s="20">
        <f t="shared" si="68"/>
        <v>1.9376444736E-2</v>
      </c>
      <c r="X93" s="20">
        <f t="shared" si="69"/>
        <v>5.8832427719999998E-3</v>
      </c>
      <c r="Y93" s="20">
        <f t="shared" si="70"/>
        <v>2.23825272E-4</v>
      </c>
      <c r="Z93" s="41">
        <v>386.51</v>
      </c>
      <c r="AA93" s="20">
        <v>10.752388860759494</v>
      </c>
      <c r="AB93" s="20">
        <v>0.60662278481012655</v>
      </c>
      <c r="AC93" s="20">
        <v>5.1404962025316454</v>
      </c>
      <c r="AD93" s="20">
        <f t="shared" si="37"/>
        <v>3.2674987808674345E-2</v>
      </c>
      <c r="AE93">
        <f t="shared" si="38"/>
        <v>1.7319631190035842</v>
      </c>
      <c r="AF93">
        <f t="shared" si="39"/>
        <v>7.7059792569430163E-4</v>
      </c>
      <c r="AG93">
        <f t="shared" si="40"/>
        <v>0.45835843012905853</v>
      </c>
      <c r="AH93">
        <f t="shared" si="41"/>
        <v>0.17054987966992324</v>
      </c>
      <c r="AI93">
        <f t="shared" si="42"/>
        <v>1.4993888744852286E-4</v>
      </c>
      <c r="AJ93">
        <f t="shared" si="43"/>
        <v>4.555799071077845E-2</v>
      </c>
      <c r="AK93">
        <f t="shared" si="44"/>
        <v>0.56591520319786814</v>
      </c>
      <c r="AL93">
        <f t="shared" si="45"/>
        <v>1.7112067272500042E-2</v>
      </c>
      <c r="AM93">
        <f t="shared" si="46"/>
        <v>0.10702677914910776</v>
      </c>
      <c r="AN93">
        <f t="shared" si="47"/>
        <v>2.4073499563264873</v>
      </c>
      <c r="AO93">
        <f t="shared" si="48"/>
        <v>0.69005404961947592</v>
      </c>
      <c r="AP93">
        <f t="shared" si="49"/>
        <v>1.7172959067070113</v>
      </c>
      <c r="AQ93">
        <f t="shared" si="50"/>
        <v>104.77222326819475</v>
      </c>
      <c r="AR93" s="20">
        <f t="shared" si="51"/>
        <v>559.55709424068186</v>
      </c>
      <c r="AS93" s="20">
        <f t="shared" si="52"/>
        <v>1.9816665140061029</v>
      </c>
      <c r="AT93">
        <f t="shared" si="53"/>
        <v>0.1241388464216078</v>
      </c>
      <c r="AU93" s="20">
        <f t="shared" si="54"/>
        <v>1.8575276675844952</v>
      </c>
      <c r="AV93">
        <f t="shared" si="55"/>
        <v>113.32776299933005</v>
      </c>
      <c r="AW93" s="20">
        <f t="shared" si="56"/>
        <v>553.23807496276368</v>
      </c>
      <c r="AX93">
        <f t="shared" si="57"/>
        <v>39.42442567929762</v>
      </c>
      <c r="AY93" s="20">
        <f t="shared" si="58"/>
        <v>552.23804575135875</v>
      </c>
    </row>
    <row r="94" spans="1:51">
      <c r="A94">
        <f>A92+12</f>
        <v>546</v>
      </c>
      <c r="B94" s="20">
        <v>226.76441539219999</v>
      </c>
      <c r="C94" s="20">
        <v>13.5622911452</v>
      </c>
      <c r="D94" s="20">
        <v>39817.832105892398</v>
      </c>
      <c r="E94" s="20">
        <v>9.3646912919999998</v>
      </c>
      <c r="F94" s="20">
        <v>4122.1701482939998</v>
      </c>
      <c r="G94" s="20">
        <v>6668.5002950939988</v>
      </c>
      <c r="H94" s="20">
        <v>0.19583460599999997</v>
      </c>
      <c r="I94" s="20">
        <v>4.1870434320000003</v>
      </c>
      <c r="J94" s="20">
        <v>912.98213384400003</v>
      </c>
      <c r="K94" s="20">
        <v>19.376444736</v>
      </c>
      <c r="L94" s="20">
        <v>5.883242772</v>
      </c>
      <c r="M94" s="20">
        <v>0.22382527199999999</v>
      </c>
      <c r="N94" s="20">
        <f t="shared" si="36"/>
        <v>0.22676441539219999</v>
      </c>
      <c r="O94" s="20">
        <f t="shared" si="60"/>
        <v>1.35622911452E-2</v>
      </c>
      <c r="P94" s="20">
        <f t="shared" si="61"/>
        <v>39.8178321058924</v>
      </c>
      <c r="Q94" s="20">
        <f t="shared" si="62"/>
        <v>9.3646912920000002E-3</v>
      </c>
      <c r="R94" s="20">
        <f t="shared" si="63"/>
        <v>4.1221701482939999</v>
      </c>
      <c r="S94" s="20">
        <f t="shared" si="64"/>
        <v>6.6685002950939989</v>
      </c>
      <c r="T94" s="20">
        <f t="shared" si="65"/>
        <v>1.9583460599999997E-4</v>
      </c>
      <c r="U94" s="20">
        <f t="shared" si="66"/>
        <v>4.1870434320000005E-3</v>
      </c>
      <c r="V94" s="20">
        <f t="shared" si="67"/>
        <v>0.91298213384400007</v>
      </c>
      <c r="W94" s="20">
        <f t="shared" si="68"/>
        <v>1.9376444736E-2</v>
      </c>
      <c r="X94" s="20">
        <f t="shared" si="69"/>
        <v>5.8832427719999998E-3</v>
      </c>
      <c r="Y94" s="20">
        <f t="shared" si="70"/>
        <v>2.23825272E-4</v>
      </c>
      <c r="Z94" s="41">
        <v>386.51</v>
      </c>
      <c r="AA94" s="20">
        <v>10.752388860759494</v>
      </c>
      <c r="AB94" s="20">
        <v>0.60662278481012655</v>
      </c>
      <c r="AC94" s="20">
        <v>5.1404962025316454</v>
      </c>
      <c r="AD94" s="20">
        <f t="shared" si="37"/>
        <v>3.2674987808674345E-2</v>
      </c>
      <c r="AE94">
        <f t="shared" si="38"/>
        <v>1.7319631190035842</v>
      </c>
      <c r="AF94">
        <f t="shared" si="39"/>
        <v>7.7059792569430163E-4</v>
      </c>
      <c r="AG94">
        <f t="shared" si="40"/>
        <v>0.45835843012905853</v>
      </c>
      <c r="AH94">
        <f t="shared" si="41"/>
        <v>0.17054987966992324</v>
      </c>
      <c r="AI94">
        <f t="shared" si="42"/>
        <v>1.4993888744852286E-4</v>
      </c>
      <c r="AJ94">
        <f t="shared" si="43"/>
        <v>4.555799071077845E-2</v>
      </c>
      <c r="AK94">
        <f t="shared" si="44"/>
        <v>0.56591520319786814</v>
      </c>
      <c r="AL94">
        <f t="shared" si="45"/>
        <v>1.7112067272500042E-2</v>
      </c>
      <c r="AM94">
        <f t="shared" si="46"/>
        <v>0.10702677914910776</v>
      </c>
      <c r="AN94">
        <f t="shared" si="47"/>
        <v>2.4073499563264873</v>
      </c>
      <c r="AO94">
        <f t="shared" si="48"/>
        <v>0.69005404961947592</v>
      </c>
      <c r="AP94">
        <f t="shared" si="49"/>
        <v>1.7172959067070113</v>
      </c>
      <c r="AQ94">
        <f t="shared" si="50"/>
        <v>104.77222326819475</v>
      </c>
      <c r="AR94" s="20">
        <f t="shared" si="51"/>
        <v>559.55709424068186</v>
      </c>
      <c r="AS94" s="20">
        <f t="shared" si="52"/>
        <v>1.9816665140061029</v>
      </c>
      <c r="AT94">
        <f t="shared" si="53"/>
        <v>0.1241388464216078</v>
      </c>
      <c r="AU94" s="20">
        <f t="shared" si="54"/>
        <v>1.8575276675844952</v>
      </c>
      <c r="AV94">
        <f t="shared" si="55"/>
        <v>113.32776299933005</v>
      </c>
      <c r="AW94" s="20">
        <f t="shared" si="56"/>
        <v>553.23807496276368</v>
      </c>
      <c r="AX94">
        <f t="shared" si="57"/>
        <v>39.42442567929762</v>
      </c>
      <c r="AY94" s="20">
        <f t="shared" si="58"/>
        <v>552.23804575135875</v>
      </c>
    </row>
    <row r="95" spans="1:51" hidden="1">
      <c r="A95" s="22">
        <v>552</v>
      </c>
      <c r="B95" s="20">
        <v>223.732723158</v>
      </c>
      <c r="C95" s="20">
        <v>2.9201752000000001</v>
      </c>
      <c r="D95" s="20">
        <v>39369.865750221994</v>
      </c>
      <c r="E95" s="20">
        <v>9.8392914676000007</v>
      </c>
      <c r="F95" s="20">
        <v>4315.6415119020003</v>
      </c>
      <c r="G95" s="20">
        <v>6104.7982751811996</v>
      </c>
      <c r="H95" s="20">
        <v>0.1974567112</v>
      </c>
      <c r="I95" s="20">
        <v>6.8514873419999995</v>
      </c>
      <c r="J95" s="20">
        <v>799.23840524920001</v>
      </c>
      <c r="K95" s="20">
        <v>17.747455297599998</v>
      </c>
      <c r="L95" s="20">
        <v>4.9996229668000005</v>
      </c>
      <c r="M95" s="20">
        <v>0.2570795192</v>
      </c>
      <c r="N95" s="20">
        <f t="shared" si="36"/>
        <v>0.223732723158</v>
      </c>
      <c r="O95" s="20">
        <f t="shared" si="60"/>
        <v>2.9201752000000002E-3</v>
      </c>
      <c r="P95" s="20">
        <f t="shared" si="61"/>
        <v>39.369865750221997</v>
      </c>
      <c r="Q95" s="20">
        <f t="shared" si="62"/>
        <v>9.8392914676000004E-3</v>
      </c>
      <c r="R95" s="20">
        <f t="shared" si="63"/>
        <v>4.3156415119020002</v>
      </c>
      <c r="S95" s="20">
        <f t="shared" si="64"/>
        <v>6.1047982751811993</v>
      </c>
      <c r="T95" s="20">
        <f t="shared" si="65"/>
        <v>1.974567112E-4</v>
      </c>
      <c r="U95" s="20">
        <f t="shared" si="66"/>
        <v>6.8514873419999994E-3</v>
      </c>
      <c r="V95" s="20">
        <f t="shared" si="67"/>
        <v>0.79923840524919998</v>
      </c>
      <c r="W95" s="20">
        <f t="shared" si="68"/>
        <v>1.7747455297599999E-2</v>
      </c>
      <c r="X95" s="20">
        <f t="shared" si="69"/>
        <v>4.9996229668000007E-3</v>
      </c>
      <c r="Y95" s="20">
        <f t="shared" si="70"/>
        <v>2.5707951920000001E-4</v>
      </c>
      <c r="Z95" s="41">
        <v>405.13</v>
      </c>
      <c r="AA95" s="20">
        <v>10.527005063291138</v>
      </c>
      <c r="AB95" s="20">
        <v>0.50784303797468355</v>
      </c>
      <c r="AC95" s="20">
        <v>4.7259721518987341</v>
      </c>
      <c r="AD95" s="20">
        <f t="shared" si="37"/>
        <v>3.2238144547262246E-2</v>
      </c>
      <c r="AE95">
        <f t="shared" si="38"/>
        <v>1.7124778490744672</v>
      </c>
      <c r="AF95">
        <f t="shared" si="39"/>
        <v>8.0965163279983542E-4</v>
      </c>
      <c r="AG95">
        <f t="shared" si="40"/>
        <v>0.47987118368072645</v>
      </c>
      <c r="AH95">
        <f t="shared" si="41"/>
        <v>0.15613294821435292</v>
      </c>
      <c r="AI95">
        <f t="shared" si="42"/>
        <v>2.4535317249776181E-4</v>
      </c>
      <c r="AJ95">
        <f t="shared" si="43"/>
        <v>3.9882155950558884E-2</v>
      </c>
      <c r="AK95">
        <f t="shared" si="44"/>
        <v>0.55405289806795466</v>
      </c>
      <c r="AL95">
        <f t="shared" si="45"/>
        <v>1.4325614611415615E-2</v>
      </c>
      <c r="AM95">
        <f t="shared" si="46"/>
        <v>9.8396255504866414E-2</v>
      </c>
      <c r="AN95">
        <f t="shared" si="47"/>
        <v>2.3894191417254032</v>
      </c>
      <c r="AO95">
        <f t="shared" si="48"/>
        <v>0.66677476818423664</v>
      </c>
      <c r="AP95">
        <f t="shared" si="49"/>
        <v>1.7226443735411665</v>
      </c>
      <c r="AQ95">
        <f t="shared" si="50"/>
        <v>105.09853322974656</v>
      </c>
      <c r="AR95" s="20">
        <f t="shared" si="51"/>
        <v>576.82224110263314</v>
      </c>
      <c r="AS95" s="20">
        <f t="shared" si="52"/>
        <v>1.9417861025919387</v>
      </c>
      <c r="AT95">
        <f t="shared" si="53"/>
        <v>0.11272187011628203</v>
      </c>
      <c r="AU95" s="20">
        <f t="shared" si="54"/>
        <v>1.8290642324756567</v>
      </c>
      <c r="AV95">
        <f t="shared" si="55"/>
        <v>111.59120882333981</v>
      </c>
      <c r="AW95" s="20">
        <f t="shared" si="56"/>
        <v>568.47227012103326</v>
      </c>
      <c r="AX95">
        <f t="shared" si="57"/>
        <v>39.040519870305552</v>
      </c>
      <c r="AY95" s="20">
        <f t="shared" si="58"/>
        <v>567.63508120314214</v>
      </c>
    </row>
    <row r="96" spans="1:51">
      <c r="A96">
        <f>A94+12</f>
        <v>558</v>
      </c>
      <c r="B96" s="20">
        <v>223.732723158</v>
      </c>
      <c r="C96" s="20">
        <v>2.9201752000000001</v>
      </c>
      <c r="D96" s="20">
        <v>39369.865750221994</v>
      </c>
      <c r="E96" s="20">
        <v>9.8392914676000007</v>
      </c>
      <c r="F96" s="20">
        <v>4315.6415119020003</v>
      </c>
      <c r="G96" s="20">
        <v>6104.7982751811996</v>
      </c>
      <c r="H96" s="20">
        <v>0.1974567112</v>
      </c>
      <c r="I96" s="20">
        <v>6.8514873419999995</v>
      </c>
      <c r="J96" s="20">
        <v>799.23840524920001</v>
      </c>
      <c r="K96" s="20">
        <v>17.747455297599998</v>
      </c>
      <c r="L96" s="20">
        <v>4.9996229668000005</v>
      </c>
      <c r="M96" s="20">
        <v>0.2570795192</v>
      </c>
      <c r="N96" s="20">
        <f t="shared" si="36"/>
        <v>0.223732723158</v>
      </c>
      <c r="O96" s="20">
        <f t="shared" si="60"/>
        <v>2.9201752000000002E-3</v>
      </c>
      <c r="P96" s="20">
        <f t="shared" si="61"/>
        <v>39.369865750221997</v>
      </c>
      <c r="Q96" s="20">
        <f t="shared" si="62"/>
        <v>9.8392914676000004E-3</v>
      </c>
      <c r="R96" s="20">
        <f t="shared" si="63"/>
        <v>4.3156415119020002</v>
      </c>
      <c r="S96" s="20">
        <f t="shared" si="64"/>
        <v>6.1047982751811993</v>
      </c>
      <c r="T96" s="20">
        <f t="shared" si="65"/>
        <v>1.974567112E-4</v>
      </c>
      <c r="U96" s="20">
        <f t="shared" si="66"/>
        <v>6.8514873419999994E-3</v>
      </c>
      <c r="V96" s="20">
        <f t="shared" si="67"/>
        <v>0.79923840524919998</v>
      </c>
      <c r="W96" s="20">
        <f t="shared" si="68"/>
        <v>1.7747455297599999E-2</v>
      </c>
      <c r="X96" s="20">
        <f t="shared" si="69"/>
        <v>4.9996229668000007E-3</v>
      </c>
      <c r="Y96" s="20">
        <f t="shared" si="70"/>
        <v>2.5707951920000001E-4</v>
      </c>
      <c r="Z96" s="41">
        <v>405.13</v>
      </c>
      <c r="AA96" s="20">
        <v>10.527005063291138</v>
      </c>
      <c r="AB96" s="20">
        <v>0.50784303797468355</v>
      </c>
      <c r="AC96" s="20">
        <v>4.7259721518987341</v>
      </c>
      <c r="AD96" s="20">
        <f t="shared" si="37"/>
        <v>3.2238144547262246E-2</v>
      </c>
      <c r="AE96">
        <f t="shared" si="38"/>
        <v>1.7124778490744672</v>
      </c>
      <c r="AF96">
        <f t="shared" si="39"/>
        <v>8.0965163279983542E-4</v>
      </c>
      <c r="AG96">
        <f t="shared" si="40"/>
        <v>0.47987118368072645</v>
      </c>
      <c r="AH96">
        <f t="shared" si="41"/>
        <v>0.15613294821435292</v>
      </c>
      <c r="AI96">
        <f t="shared" si="42"/>
        <v>2.4535317249776181E-4</v>
      </c>
      <c r="AJ96">
        <f t="shared" si="43"/>
        <v>3.9882155950558884E-2</v>
      </c>
      <c r="AK96">
        <f t="shared" si="44"/>
        <v>0.55405289806795466</v>
      </c>
      <c r="AL96">
        <f t="shared" si="45"/>
        <v>1.4325614611415615E-2</v>
      </c>
      <c r="AM96">
        <f t="shared" si="46"/>
        <v>9.8396255504866414E-2</v>
      </c>
      <c r="AN96">
        <f t="shared" si="47"/>
        <v>2.3894191417254032</v>
      </c>
      <c r="AO96">
        <f t="shared" si="48"/>
        <v>0.66677476818423664</v>
      </c>
      <c r="AP96">
        <f t="shared" si="49"/>
        <v>1.7226443735411665</v>
      </c>
      <c r="AQ96">
        <f t="shared" si="50"/>
        <v>105.09853322974656</v>
      </c>
      <c r="AR96" s="20">
        <f t="shared" si="51"/>
        <v>576.82224110263314</v>
      </c>
      <c r="AS96" s="20">
        <f t="shared" si="52"/>
        <v>1.9417861025919387</v>
      </c>
      <c r="AT96">
        <f t="shared" si="53"/>
        <v>0.11272187011628203</v>
      </c>
      <c r="AU96" s="20">
        <f t="shared" si="54"/>
        <v>1.8290642324756567</v>
      </c>
      <c r="AV96">
        <f t="shared" si="55"/>
        <v>111.59120882333981</v>
      </c>
      <c r="AW96" s="20">
        <f t="shared" si="56"/>
        <v>568.47227012103326</v>
      </c>
      <c r="AX96">
        <f t="shared" si="57"/>
        <v>39.040519870305552</v>
      </c>
      <c r="AY96" s="20">
        <f t="shared" si="58"/>
        <v>567.63508120314214</v>
      </c>
    </row>
    <row r="97" spans="1:51" hidden="1">
      <c r="A97" s="22">
        <v>564</v>
      </c>
      <c r="B97" s="20">
        <v>265.33989265740001</v>
      </c>
      <c r="C97" s="20">
        <v>30.6606526116</v>
      </c>
      <c r="D97" s="20">
        <v>43962.278989976592</v>
      </c>
      <c r="E97" s="20">
        <v>9.4504649650000001</v>
      </c>
      <c r="F97" s="20">
        <v>3856.0905482910002</v>
      </c>
      <c r="G97" s="20">
        <v>7283.3912721549996</v>
      </c>
      <c r="H97" s="20">
        <v>0.224051374</v>
      </c>
      <c r="I97" s="20">
        <v>5.8948551220000001</v>
      </c>
      <c r="J97" s="20">
        <v>988.86498287900008</v>
      </c>
      <c r="K97" s="20">
        <v>19.633782332999999</v>
      </c>
      <c r="L97" s="20">
        <v>6.4885687730000008</v>
      </c>
      <c r="M97" s="20">
        <v>0.27857737199999999</v>
      </c>
      <c r="N97" s="20">
        <f t="shared" si="36"/>
        <v>0.26533989265739999</v>
      </c>
      <c r="O97" s="20">
        <f t="shared" si="60"/>
        <v>3.06606526116E-2</v>
      </c>
      <c r="P97" s="20">
        <f t="shared" si="61"/>
        <v>43.962278989976589</v>
      </c>
      <c r="Q97" s="20">
        <f t="shared" si="62"/>
        <v>9.4504649650000005E-3</v>
      </c>
      <c r="R97" s="20">
        <f t="shared" si="63"/>
        <v>3.8560905482910002</v>
      </c>
      <c r="S97" s="20">
        <f t="shared" si="64"/>
        <v>7.2833912721549998</v>
      </c>
      <c r="T97" s="20">
        <f t="shared" si="65"/>
        <v>2.2405137400000001E-4</v>
      </c>
      <c r="U97" s="20">
        <f t="shared" si="66"/>
        <v>5.8948551220000004E-3</v>
      </c>
      <c r="V97" s="20">
        <f t="shared" si="67"/>
        <v>0.98886498287900004</v>
      </c>
      <c r="W97" s="20">
        <f t="shared" si="68"/>
        <v>1.9633782332999998E-2</v>
      </c>
      <c r="X97" s="20">
        <f t="shared" si="69"/>
        <v>6.4885687730000009E-3</v>
      </c>
      <c r="Y97" s="20">
        <f t="shared" si="70"/>
        <v>2.7857737199999999E-4</v>
      </c>
      <c r="Z97" s="41">
        <v>409.49</v>
      </c>
      <c r="AA97" s="20">
        <v>13.026833587786259</v>
      </c>
      <c r="AB97" s="20">
        <v>0.68211297709923657</v>
      </c>
      <c r="AC97" s="20">
        <v>10.536549618320612</v>
      </c>
      <c r="AD97" s="20">
        <f t="shared" si="37"/>
        <v>3.823341392757925E-2</v>
      </c>
      <c r="AE97">
        <f t="shared" si="38"/>
        <v>1.9122348407993297</v>
      </c>
      <c r="AF97">
        <f t="shared" si="39"/>
        <v>7.7765603497222796E-4</v>
      </c>
      <c r="AG97">
        <f t="shared" si="40"/>
        <v>0.42877211433925133</v>
      </c>
      <c r="AH97">
        <f t="shared" si="41"/>
        <v>0.18627599161521738</v>
      </c>
      <c r="AI97">
        <f t="shared" si="42"/>
        <v>2.110959757206804E-4</v>
      </c>
      <c r="AJ97">
        <f t="shared" si="43"/>
        <v>4.9344560023902202E-2</v>
      </c>
      <c r="AK97">
        <f t="shared" si="44"/>
        <v>0.68562282040980305</v>
      </c>
      <c r="AL97">
        <f t="shared" si="45"/>
        <v>1.9241550834957308E-2</v>
      </c>
      <c r="AM97">
        <f t="shared" si="46"/>
        <v>0.21937434141829296</v>
      </c>
      <c r="AN97">
        <f t="shared" si="47"/>
        <v>2.5776162587883937</v>
      </c>
      <c r="AO97">
        <f t="shared" si="48"/>
        <v>0.92423871266305324</v>
      </c>
      <c r="AP97">
        <f t="shared" si="49"/>
        <v>1.6533775461253404</v>
      </c>
      <c r="AQ97">
        <f t="shared" si="50"/>
        <v>100.87256408910702</v>
      </c>
      <c r="AR97" s="20">
        <f t="shared" si="51"/>
        <v>591.01003193097074</v>
      </c>
      <c r="AS97" s="20">
        <f t="shared" si="52"/>
        <v>2.1870775583767217</v>
      </c>
      <c r="AT97">
        <f t="shared" si="53"/>
        <v>0.23861589225325025</v>
      </c>
      <c r="AU97" s="20">
        <f t="shared" si="54"/>
        <v>1.9484616661234715</v>
      </c>
      <c r="AV97">
        <f t="shared" si="55"/>
        <v>118.87564625019299</v>
      </c>
      <c r="AW97" s="20">
        <f t="shared" si="56"/>
        <v>592.13018995597952</v>
      </c>
      <c r="AX97">
        <f t="shared" si="57"/>
        <v>43.519915736280922</v>
      </c>
      <c r="AY97" s="20">
        <f t="shared" si="58"/>
        <v>591.00571372518459</v>
      </c>
    </row>
    <row r="98" spans="1:51">
      <c r="A98">
        <f t="shared" ref="A98" si="71">A96+12</f>
        <v>570</v>
      </c>
      <c r="B98" s="20">
        <v>265.33989265740001</v>
      </c>
      <c r="C98" s="20">
        <v>30.6606526116</v>
      </c>
      <c r="D98" s="20">
        <v>43962.278989976592</v>
      </c>
      <c r="E98" s="20">
        <v>9.4504649650000001</v>
      </c>
      <c r="F98" s="20">
        <v>3856.0905482910002</v>
      </c>
      <c r="G98" s="20">
        <v>7283.3912721549996</v>
      </c>
      <c r="H98" s="20">
        <v>0.224051374</v>
      </c>
      <c r="I98" s="20">
        <v>5.8948551220000001</v>
      </c>
      <c r="J98" s="20">
        <v>988.86498287900008</v>
      </c>
      <c r="K98" s="20">
        <v>19.633782332999999</v>
      </c>
      <c r="L98" s="20">
        <v>6.4885687730000008</v>
      </c>
      <c r="M98" s="20">
        <v>0.27857737199999999</v>
      </c>
      <c r="N98" s="20">
        <f t="shared" si="36"/>
        <v>0.26533989265739999</v>
      </c>
      <c r="O98" s="20">
        <f t="shared" si="60"/>
        <v>3.06606526116E-2</v>
      </c>
      <c r="P98" s="20">
        <f t="shared" si="61"/>
        <v>43.962278989976589</v>
      </c>
      <c r="Q98" s="20">
        <f t="shared" si="62"/>
        <v>9.4504649650000005E-3</v>
      </c>
      <c r="R98" s="20">
        <f t="shared" si="63"/>
        <v>3.8560905482910002</v>
      </c>
      <c r="S98" s="20">
        <f t="shared" si="64"/>
        <v>7.2833912721549998</v>
      </c>
      <c r="T98" s="20">
        <f t="shared" si="65"/>
        <v>2.2405137400000001E-4</v>
      </c>
      <c r="U98" s="20">
        <f t="shared" si="66"/>
        <v>5.8948551220000004E-3</v>
      </c>
      <c r="V98" s="20">
        <f t="shared" si="67"/>
        <v>0.98886498287900004</v>
      </c>
      <c r="W98" s="20">
        <f t="shared" si="68"/>
        <v>1.9633782332999998E-2</v>
      </c>
      <c r="X98" s="20">
        <f t="shared" si="69"/>
        <v>6.4885687730000009E-3</v>
      </c>
      <c r="Y98" s="20">
        <f t="shared" si="70"/>
        <v>2.7857737199999999E-4</v>
      </c>
      <c r="Z98" s="41">
        <v>409.49</v>
      </c>
      <c r="AA98" s="20">
        <v>13.026833587786259</v>
      </c>
      <c r="AB98" s="20">
        <v>0.68211297709923657</v>
      </c>
      <c r="AC98" s="20">
        <v>10.536549618320612</v>
      </c>
      <c r="AD98" s="20">
        <f t="shared" si="37"/>
        <v>3.823341392757925E-2</v>
      </c>
      <c r="AE98">
        <f t="shared" si="38"/>
        <v>1.9122348407993297</v>
      </c>
      <c r="AF98">
        <f t="shared" si="39"/>
        <v>7.7765603497222796E-4</v>
      </c>
      <c r="AG98">
        <f t="shared" si="40"/>
        <v>0.42877211433925133</v>
      </c>
      <c r="AH98">
        <f t="shared" si="41"/>
        <v>0.18627599161521738</v>
      </c>
      <c r="AI98">
        <f t="shared" si="42"/>
        <v>2.110959757206804E-4</v>
      </c>
      <c r="AJ98">
        <f t="shared" si="43"/>
        <v>4.9344560023902202E-2</v>
      </c>
      <c r="AK98">
        <f t="shared" si="44"/>
        <v>0.68562282040980305</v>
      </c>
      <c r="AL98">
        <f t="shared" si="45"/>
        <v>1.9241550834957308E-2</v>
      </c>
      <c r="AM98">
        <f t="shared" si="46"/>
        <v>0.21937434141829296</v>
      </c>
      <c r="AN98">
        <f t="shared" si="47"/>
        <v>2.5776162587883937</v>
      </c>
      <c r="AO98">
        <f t="shared" si="48"/>
        <v>0.92423871266305324</v>
      </c>
      <c r="AP98">
        <f t="shared" si="49"/>
        <v>1.6533775461253404</v>
      </c>
      <c r="AQ98">
        <f t="shared" si="50"/>
        <v>100.87256408910702</v>
      </c>
      <c r="AR98" s="20">
        <f t="shared" si="51"/>
        <v>591.01003193097074</v>
      </c>
      <c r="AS98" s="20">
        <f t="shared" si="52"/>
        <v>2.1870775583767217</v>
      </c>
      <c r="AT98">
        <f t="shared" si="53"/>
        <v>0.23861589225325025</v>
      </c>
      <c r="AU98" s="20">
        <f t="shared" si="54"/>
        <v>1.9484616661234715</v>
      </c>
      <c r="AV98">
        <f t="shared" si="55"/>
        <v>118.87564625019299</v>
      </c>
      <c r="AW98" s="20">
        <f t="shared" si="56"/>
        <v>592.13018995597952</v>
      </c>
      <c r="AX98">
        <f t="shared" si="57"/>
        <v>43.519915736280922</v>
      </c>
      <c r="AY98" s="20">
        <f t="shared" si="58"/>
        <v>591.00571372518459</v>
      </c>
    </row>
    <row r="99" spans="1:51">
      <c r="A99" t="s">
        <v>57</v>
      </c>
      <c r="N99" s="20">
        <f>AVERAGE(N3:N98)</f>
        <v>0.29263757881909785</v>
      </c>
      <c r="O99" s="20">
        <f t="shared" ref="O99:AC99" si="72">AVERAGE(O3:O98)</f>
        <v>0.72861757616512512</v>
      </c>
      <c r="P99" s="20">
        <f t="shared" si="72"/>
        <v>61.026238186465179</v>
      </c>
      <c r="Q99" s="20">
        <f t="shared" si="72"/>
        <v>2.2808306899509374E-2</v>
      </c>
      <c r="R99" s="20">
        <f t="shared" si="72"/>
        <v>3.417343929027794</v>
      </c>
      <c r="S99" s="20">
        <f t="shared" si="72"/>
        <v>8.8952214840049368</v>
      </c>
      <c r="T99" s="20">
        <f t="shared" si="72"/>
        <v>1.2926686848218751E-3</v>
      </c>
      <c r="U99" s="20">
        <f t="shared" si="72"/>
        <v>1.0477427824269797E-2</v>
      </c>
      <c r="V99" s="20">
        <f t="shared" si="72"/>
        <v>1.9761808258951434</v>
      </c>
      <c r="W99" s="20">
        <f t="shared" si="72"/>
        <v>2.5085923322127095E-2</v>
      </c>
      <c r="X99" s="20">
        <f t="shared" si="72"/>
        <v>1.58746775664073E-2</v>
      </c>
      <c r="Y99" s="20">
        <f t="shared" si="72"/>
        <v>1.1509834941635414E-3</v>
      </c>
      <c r="Z99" s="20">
        <f t="shared" si="72"/>
        <v>368.98531249999996</v>
      </c>
      <c r="AA99" s="20">
        <f t="shared" si="72"/>
        <v>15.332413242975711</v>
      </c>
      <c r="AB99" s="20">
        <f t="shared" si="72"/>
        <v>28.622234589395145</v>
      </c>
      <c r="AC99" s="20">
        <f t="shared" si="72"/>
        <v>6.8040708931198166</v>
      </c>
      <c r="AQ99" s="20">
        <f t="shared" ref="AQ99:AR99" si="73">AVERAGE(AQ3:AQ98)</f>
        <v>98.030193027648053</v>
      </c>
      <c r="AR99" s="20">
        <f t="shared" si="73"/>
        <v>594.14374956823997</v>
      </c>
      <c r="AV99" s="20">
        <f t="shared" ref="AV99:AY99" si="74">AVERAGE(AV3:AV98)</f>
        <v>126.65300791367493</v>
      </c>
      <c r="AW99" s="20">
        <f t="shared" si="74"/>
        <v>604.01680728226324</v>
      </c>
      <c r="AX99" s="20">
        <f t="shared" si="74"/>
        <v>42.464174062059179</v>
      </c>
      <c r="AY99" s="20">
        <f t="shared" si="74"/>
        <v>556.83250856846212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981B-F799-EA4F-9396-58F4243A3488}">
  <dimension ref="A2:AZ42"/>
  <sheetViews>
    <sheetView topLeftCell="B1" workbookViewId="0">
      <selection activeCell="B1" sqref="A1:XFD1"/>
    </sheetView>
  </sheetViews>
  <sheetFormatPr baseColWidth="10" defaultRowHeight="16"/>
  <cols>
    <col min="3" max="3" width="12.1640625" customWidth="1"/>
    <col min="4" max="15" width="10.83203125" customWidth="1"/>
  </cols>
  <sheetData>
    <row r="2" spans="1:52">
      <c r="A2" t="s">
        <v>56</v>
      </c>
      <c r="B2" t="s">
        <v>61</v>
      </c>
      <c r="C2" t="s">
        <v>62</v>
      </c>
      <c r="D2" s="28" t="s">
        <v>3</v>
      </c>
      <c r="E2" s="28" t="s">
        <v>6</v>
      </c>
      <c r="F2" s="28" t="s">
        <v>1</v>
      </c>
      <c r="G2" s="28" t="s">
        <v>24</v>
      </c>
      <c r="H2" s="28" t="s">
        <v>5</v>
      </c>
      <c r="I2" s="28" t="s">
        <v>2</v>
      </c>
      <c r="J2" s="28" t="s">
        <v>25</v>
      </c>
      <c r="K2" s="28" t="s">
        <v>7</v>
      </c>
      <c r="L2" s="28" t="s">
        <v>4</v>
      </c>
      <c r="M2" s="28" t="s">
        <v>26</v>
      </c>
      <c r="N2" s="28" t="s">
        <v>27</v>
      </c>
      <c r="O2" s="28" t="s">
        <v>28</v>
      </c>
      <c r="P2" s="28" t="s">
        <v>3</v>
      </c>
      <c r="Q2" s="28" t="s">
        <v>6</v>
      </c>
      <c r="R2" s="28" t="s">
        <v>1</v>
      </c>
      <c r="S2" s="28" t="s">
        <v>24</v>
      </c>
      <c r="T2" s="28" t="s">
        <v>5</v>
      </c>
      <c r="U2" s="28" t="s">
        <v>2</v>
      </c>
      <c r="V2" s="28" t="s">
        <v>25</v>
      </c>
      <c r="W2" s="28" t="s">
        <v>7</v>
      </c>
      <c r="X2" s="28" t="s">
        <v>4</v>
      </c>
      <c r="Y2" s="28" t="s">
        <v>26</v>
      </c>
      <c r="Z2" s="28" t="s">
        <v>27</v>
      </c>
      <c r="AA2" s="28" t="s">
        <v>28</v>
      </c>
      <c r="AB2" s="28" t="s">
        <v>31</v>
      </c>
      <c r="AC2" s="28" t="s">
        <v>9</v>
      </c>
      <c r="AD2" s="28" t="s">
        <v>10</v>
      </c>
      <c r="AE2" s="28" t="s">
        <v>32</v>
      </c>
      <c r="AF2" s="28" t="s">
        <v>3</v>
      </c>
      <c r="AG2" s="28" t="s">
        <v>1</v>
      </c>
      <c r="AH2" s="28" t="s">
        <v>24</v>
      </c>
      <c r="AI2" s="28" t="s">
        <v>5</v>
      </c>
      <c r="AJ2" s="28" t="s">
        <v>2</v>
      </c>
      <c r="AK2" s="28" t="s">
        <v>7</v>
      </c>
      <c r="AL2" s="28" t="s">
        <v>4</v>
      </c>
      <c r="AM2" s="28" t="s">
        <v>9</v>
      </c>
      <c r="AN2" s="28" t="s">
        <v>10</v>
      </c>
      <c r="AO2" s="28" t="s">
        <v>32</v>
      </c>
      <c r="AP2" s="28" t="s">
        <v>35</v>
      </c>
      <c r="AQ2" s="28" t="s">
        <v>36</v>
      </c>
      <c r="AR2" s="28" t="s">
        <v>20</v>
      </c>
      <c r="AS2" s="28" t="s">
        <v>44</v>
      </c>
      <c r="AT2" s="28" t="s">
        <v>23</v>
      </c>
      <c r="AU2" s="28" t="s">
        <v>45</v>
      </c>
      <c r="AV2" s="28" t="s">
        <v>46</v>
      </c>
      <c r="AW2" s="28" t="s">
        <v>47</v>
      </c>
      <c r="AX2" s="28" t="s">
        <v>48</v>
      </c>
      <c r="AY2" s="28" t="s">
        <v>49</v>
      </c>
      <c r="AZ2" s="28" t="s">
        <v>53</v>
      </c>
    </row>
    <row r="3" spans="1:52">
      <c r="A3">
        <v>74</v>
      </c>
      <c r="B3">
        <f>A3-$A$3</f>
        <v>0</v>
      </c>
      <c r="C3">
        <v>0</v>
      </c>
      <c r="D3" s="17">
        <v>61.142309959799995</v>
      </c>
      <c r="E3" s="17">
        <v>191.54260030739997</v>
      </c>
      <c r="F3" s="17">
        <v>70490.612077240788</v>
      </c>
      <c r="G3" s="17">
        <v>198.69326459759998</v>
      </c>
      <c r="H3" s="17">
        <v>218.4400208898</v>
      </c>
      <c r="I3" s="17">
        <v>2989.6719223235996</v>
      </c>
      <c r="J3" s="17">
        <v>7.402405021799999</v>
      </c>
      <c r="K3" s="17">
        <v>10.205661825599998</v>
      </c>
      <c r="L3" s="17">
        <v>4162.3552088873994</v>
      </c>
      <c r="M3" s="17">
        <v>4.1080424981999997</v>
      </c>
      <c r="N3" s="17">
        <v>32.764227264599995</v>
      </c>
      <c r="O3" s="17">
        <v>1.4259271175999999</v>
      </c>
      <c r="P3">
        <f>D3/1000</f>
        <v>6.1142309959799995E-2</v>
      </c>
      <c r="Q3">
        <f t="shared" ref="Q3:AA3" si="0">E3/1000</f>
        <v>0.19154260030739997</v>
      </c>
      <c r="R3">
        <f t="shared" si="0"/>
        <v>70.490612077240783</v>
      </c>
      <c r="S3">
        <f t="shared" si="0"/>
        <v>0.19869326459759998</v>
      </c>
      <c r="T3">
        <f t="shared" si="0"/>
        <v>0.2184400208898</v>
      </c>
      <c r="U3">
        <f t="shared" si="0"/>
        <v>2.9896719223235997</v>
      </c>
      <c r="V3">
        <f t="shared" si="0"/>
        <v>7.4024050217999992E-3</v>
      </c>
      <c r="W3">
        <f t="shared" si="0"/>
        <v>1.0205661825599998E-2</v>
      </c>
      <c r="X3">
        <f t="shared" si="0"/>
        <v>4.1623552088873996</v>
      </c>
      <c r="Y3">
        <f t="shared" si="0"/>
        <v>4.1080424981999996E-3</v>
      </c>
      <c r="Z3">
        <f t="shared" si="0"/>
        <v>3.2764227264599995E-2</v>
      </c>
      <c r="AA3">
        <f t="shared" si="0"/>
        <v>1.4259271175999998E-3</v>
      </c>
      <c r="AB3" s="42">
        <v>11.66</v>
      </c>
      <c r="AC3" s="9">
        <v>4.9400000000000004</v>
      </c>
      <c r="AD3" s="9">
        <v>12.46</v>
      </c>
      <c r="AE3" s="9">
        <v>4.55</v>
      </c>
      <c r="AF3">
        <f>P3/6.94</f>
        <v>8.8101311181268006E-3</v>
      </c>
      <c r="AG3">
        <f>R3/22.99</f>
        <v>3.066142326108777</v>
      </c>
      <c r="AH3">
        <f>S3*2/24.305</f>
        <v>1.6349990915252004E-2</v>
      </c>
      <c r="AI3">
        <f>T3*3/26.98</f>
        <v>2.428910536209785E-2</v>
      </c>
      <c r="AJ3">
        <f>U3/39.1</f>
        <v>7.6462197501882337E-2</v>
      </c>
      <c r="AK3">
        <f>W3*2/55.85</f>
        <v>3.6546685140913151E-4</v>
      </c>
      <c r="AL3">
        <f>X3*2/40.08</f>
        <v>0.20770235573290419</v>
      </c>
      <c r="AM3">
        <f>AC3/19</f>
        <v>0.26</v>
      </c>
      <c r="AN3">
        <f>AD3/35.45</f>
        <v>0.35148095909732019</v>
      </c>
      <c r="AO3">
        <f>AE3*2/96.06</f>
        <v>9.4732458879866741E-2</v>
      </c>
      <c r="AP3">
        <f>AF3+AG3+AH3+AI3+AJ3+AK3+AL3</f>
        <v>3.4001215735904493</v>
      </c>
      <c r="AQ3">
        <f>AM3+AN3+AO3</f>
        <v>0.70621341797718695</v>
      </c>
      <c r="AR3">
        <f>AP3-AQ3</f>
        <v>2.6939081556132622</v>
      </c>
      <c r="AS3">
        <f>AR3*61.01</f>
        <v>164.35533657396513</v>
      </c>
      <c r="AT3" s="20">
        <f>P3+Q3+R3+S3+T3+U3+W3+X3+AB3+AC3+AD3+AE3+AS3</f>
        <v>276.28799963999711</v>
      </c>
      <c r="AU3">
        <f>AF3+AG3+AH3+AJ3+AK3+AL3</f>
        <v>3.3758324682283516</v>
      </c>
      <c r="AV3">
        <f>AN3+AO3</f>
        <v>0.44621341797718694</v>
      </c>
      <c r="AW3">
        <f>AU3-AV3</f>
        <v>2.9296190502511648</v>
      </c>
      <c r="AX3">
        <f>AW3*61.01</f>
        <v>178.73605825582356</v>
      </c>
      <c r="AY3" s="20">
        <f>P3+Q3+R3+S3+U3+W3+X3+AB3+AD3+AE3+AX3</f>
        <v>285.51028130096574</v>
      </c>
      <c r="AZ3">
        <f>C3/$B$41</f>
        <v>0</v>
      </c>
    </row>
    <row r="4" spans="1:52">
      <c r="A4">
        <f>A3+18</f>
        <v>92</v>
      </c>
      <c r="B4">
        <f t="shared" ref="B4:B41" si="1">A4-$A$3</f>
        <v>18</v>
      </c>
      <c r="C4">
        <f>B4-B3</f>
        <v>18</v>
      </c>
      <c r="D4" s="17">
        <v>365.69368040900002</v>
      </c>
      <c r="E4" s="17">
        <v>2944.5520993617997</v>
      </c>
      <c r="F4" s="17">
        <v>144919.48517769799</v>
      </c>
      <c r="G4" s="17">
        <v>48.443614810599996</v>
      </c>
      <c r="H4" s="17">
        <v>13129.4818528098</v>
      </c>
      <c r="I4" s="17">
        <v>5459.4259583801995</v>
      </c>
      <c r="J4" s="17">
        <v>13.408374240599999</v>
      </c>
      <c r="K4" s="17">
        <v>209.35277804259999</v>
      </c>
      <c r="L4" s="17">
        <v>5133.8133778239999</v>
      </c>
      <c r="M4" s="17">
        <v>31.336795239399997</v>
      </c>
      <c r="N4" s="17">
        <v>61.248022181200007</v>
      </c>
      <c r="O4" s="17">
        <v>2.3095280140000001</v>
      </c>
      <c r="P4">
        <f t="shared" ref="P4:P41" si="2">D4/1000</f>
        <v>0.36569368040900002</v>
      </c>
      <c r="Q4">
        <f t="shared" ref="Q4:Q41" si="3">E4/1000</f>
        <v>2.9445520993617995</v>
      </c>
      <c r="R4">
        <f t="shared" ref="R4:R41" si="4">F4/1000</f>
        <v>144.91948517769799</v>
      </c>
      <c r="S4">
        <f t="shared" ref="S4:S41" si="5">G4/1000</f>
        <v>4.8443614810599993E-2</v>
      </c>
      <c r="T4">
        <f t="shared" ref="T4:T41" si="6">H4/1000</f>
        <v>13.1294818528098</v>
      </c>
      <c r="U4">
        <f t="shared" ref="U4:U41" si="7">I4/1000</f>
        <v>5.4594259583801996</v>
      </c>
      <c r="V4">
        <f t="shared" ref="V4:V41" si="8">J4/1000</f>
        <v>1.3408374240599999E-2</v>
      </c>
      <c r="W4">
        <f t="shared" ref="W4:W41" si="9">K4/1000</f>
        <v>0.2093527780426</v>
      </c>
      <c r="X4">
        <f t="shared" ref="X4:X41" si="10">L4/1000</f>
        <v>5.1338133778239996</v>
      </c>
      <c r="Y4">
        <f t="shared" ref="Y4:Y41" si="11">M4/1000</f>
        <v>3.13367952394E-2</v>
      </c>
      <c r="Z4">
        <f t="shared" ref="Z4:Z41" si="12">N4/1000</f>
        <v>6.1248022181200006E-2</v>
      </c>
      <c r="AA4">
        <f t="shared" ref="AA4:AA41" si="13">O4/1000</f>
        <v>2.3095280139999999E-3</v>
      </c>
      <c r="AB4" s="42">
        <v>370.32</v>
      </c>
      <c r="AC4" s="9">
        <v>24.64</v>
      </c>
      <c r="AD4" s="9">
        <v>32.35</v>
      </c>
      <c r="AE4" s="9">
        <v>6.91</v>
      </c>
      <c r="AF4">
        <f t="shared" ref="AF4:AF41" si="14">P4/6.94</f>
        <v>5.2693613891786742E-2</v>
      </c>
      <c r="AG4">
        <f t="shared" ref="AG4:AG41" si="15">R4/22.99</f>
        <v>6.3035878720181824</v>
      </c>
      <c r="AH4">
        <f t="shared" ref="AH4:AH41" si="16">S4*2/24.305</f>
        <v>3.9863085628965228E-3</v>
      </c>
      <c r="AI4">
        <f t="shared" ref="AI4:AI41" si="17">T4*3/26.98</f>
        <v>1.4599127338187323</v>
      </c>
      <c r="AJ4">
        <f t="shared" ref="AJ4:AJ41" si="18">U4/39.1</f>
        <v>0.13962726236266496</v>
      </c>
      <c r="AK4">
        <f t="shared" ref="AK4:AK41" si="19">W4*2/55.85</f>
        <v>7.496966089260519E-3</v>
      </c>
      <c r="AL4">
        <f t="shared" ref="AL4:AL41" si="20">X4*2/40.08</f>
        <v>0.25617831226666665</v>
      </c>
      <c r="AM4">
        <f t="shared" ref="AM4:AM41" si="21">AC4/19</f>
        <v>1.296842105263158</v>
      </c>
      <c r="AN4">
        <f t="shared" ref="AN4:AN41" si="22">AD4/35.45</f>
        <v>0.91255289139633278</v>
      </c>
      <c r="AO4">
        <f t="shared" ref="AO4:AO41" si="23">AE4*2/96.06</f>
        <v>0.14386841557359983</v>
      </c>
      <c r="AP4">
        <f t="shared" ref="AP4:AP41" si="24">AF4+AG4+AH4+AI4+AJ4+AK4+AL4</f>
        <v>8.2234830690101894</v>
      </c>
      <c r="AQ4">
        <f t="shared" ref="AQ4:AQ41" si="25">AM4+AN4+AO4</f>
        <v>2.3532634122330904</v>
      </c>
      <c r="AR4">
        <f t="shared" ref="AR4:AR41" si="26">AP4-AQ4</f>
        <v>5.870219656777099</v>
      </c>
      <c r="AS4">
        <f t="shared" ref="AS4:AS41" si="27">AR4*61.01</f>
        <v>358.14210125997079</v>
      </c>
      <c r="AT4" s="20">
        <f t="shared" ref="AT4:AT41" si="28">P4+Q4+R4+S4+T4+U4+W4+X4+AB4+AC4+AD4+AE4+AS4</f>
        <v>964.57234979930672</v>
      </c>
      <c r="AU4">
        <f t="shared" ref="AU4:AU41" si="29">AF4+AG4+AH4+AJ4+AK4+AL4</f>
        <v>6.7635703351914582</v>
      </c>
      <c r="AV4">
        <f t="shared" ref="AV4:AV41" si="30">AN4+AO4</f>
        <v>1.0564213069699326</v>
      </c>
      <c r="AW4">
        <f t="shared" ref="AW4:AW41" si="31">AU4-AV4</f>
        <v>5.7071490282215258</v>
      </c>
      <c r="AX4">
        <f t="shared" ref="AX4:AX41" si="32">AW4*61.01</f>
        <v>348.19316221179525</v>
      </c>
      <c r="AY4" s="20">
        <f t="shared" ref="AY4:AY41" si="33">P4+Q4+R4+S4+U4+W4+X4+AB4+AD4+AE4+AX4</f>
        <v>916.85392889832133</v>
      </c>
      <c r="AZ4">
        <f t="shared" ref="AZ4:AZ41" si="34">C4/$B$41</f>
        <v>2.6315789473684209E-2</v>
      </c>
    </row>
    <row r="5" spans="1:52">
      <c r="A5">
        <f t="shared" ref="A5:A41" si="35">A4+18</f>
        <v>110</v>
      </c>
      <c r="B5">
        <f t="shared" si="1"/>
        <v>36</v>
      </c>
      <c r="C5">
        <f t="shared" ref="C5:C41" si="36">B5-B4</f>
        <v>18</v>
      </c>
      <c r="D5" s="17">
        <v>337.44754225540004</v>
      </c>
      <c r="E5" s="17">
        <v>2285.8683465254003</v>
      </c>
      <c r="F5" s="17">
        <v>123750.36919092599</v>
      </c>
      <c r="G5" s="17">
        <v>46.479501248399998</v>
      </c>
      <c r="H5" s="17">
        <v>12497.386614319999</v>
      </c>
      <c r="I5" s="17">
        <v>4109.9604296613998</v>
      </c>
      <c r="J5" s="17">
        <v>3.4240904533999998</v>
      </c>
      <c r="K5" s="17">
        <v>183.85847050060002</v>
      </c>
      <c r="L5" s="17">
        <v>3012.4115189524</v>
      </c>
      <c r="M5" s="17">
        <v>24.3572916036</v>
      </c>
      <c r="N5" s="17">
        <v>51.380945788600002</v>
      </c>
      <c r="O5" s="17">
        <v>1.7849657712000002</v>
      </c>
      <c r="P5">
        <f t="shared" si="2"/>
        <v>0.33744754225540002</v>
      </c>
      <c r="Q5">
        <f t="shared" si="3"/>
        <v>2.2858683465254002</v>
      </c>
      <c r="R5">
        <f t="shared" si="4"/>
        <v>123.75036919092599</v>
      </c>
      <c r="S5">
        <f t="shared" si="5"/>
        <v>4.6479501248400001E-2</v>
      </c>
      <c r="T5">
        <f t="shared" si="6"/>
        <v>12.49738661432</v>
      </c>
      <c r="U5">
        <f t="shared" si="7"/>
        <v>4.1099604296613998</v>
      </c>
      <c r="V5">
        <f t="shared" si="8"/>
        <v>3.4240904533999997E-3</v>
      </c>
      <c r="W5">
        <f t="shared" si="9"/>
        <v>0.18385847050060003</v>
      </c>
      <c r="X5">
        <f t="shared" si="10"/>
        <v>3.0124115189523999</v>
      </c>
      <c r="Y5">
        <f t="shared" si="11"/>
        <v>2.43572916036E-2</v>
      </c>
      <c r="Z5">
        <f t="shared" si="12"/>
        <v>5.1380945788600002E-2</v>
      </c>
      <c r="AA5">
        <f t="shared" si="13"/>
        <v>1.7849657712000002E-3</v>
      </c>
      <c r="AB5" s="42">
        <v>377.95</v>
      </c>
      <c r="AC5" s="9">
        <v>34.51</v>
      </c>
      <c r="AD5" s="9">
        <v>15.25</v>
      </c>
      <c r="AE5" s="9">
        <v>5.17</v>
      </c>
      <c r="AF5">
        <f t="shared" si="14"/>
        <v>4.8623565166484153E-2</v>
      </c>
      <c r="AG5">
        <f t="shared" si="15"/>
        <v>5.3827911783786861</v>
      </c>
      <c r="AH5">
        <f t="shared" si="16"/>
        <v>3.8246863812713434E-3</v>
      </c>
      <c r="AI5">
        <f t="shared" si="17"/>
        <v>1.3896278666775388</v>
      </c>
      <c r="AJ5">
        <f t="shared" si="18"/>
        <v>0.10511407748494628</v>
      </c>
      <c r="AK5">
        <f t="shared" si="19"/>
        <v>6.5840096866821851E-3</v>
      </c>
      <c r="AL5">
        <f t="shared" si="20"/>
        <v>0.15031993607546906</v>
      </c>
      <c r="AM5">
        <f t="shared" si="21"/>
        <v>1.8163157894736841</v>
      </c>
      <c r="AN5">
        <f t="shared" si="22"/>
        <v>0.43018335684062053</v>
      </c>
      <c r="AO5">
        <f t="shared" si="23"/>
        <v>0.10764105767228815</v>
      </c>
      <c r="AP5">
        <f t="shared" si="24"/>
        <v>7.0868853198510777</v>
      </c>
      <c r="AQ5">
        <f t="shared" si="25"/>
        <v>2.3541402039865931</v>
      </c>
      <c r="AR5">
        <f t="shared" si="26"/>
        <v>4.7327451158644847</v>
      </c>
      <c r="AS5">
        <f t="shared" si="27"/>
        <v>288.74477951889219</v>
      </c>
      <c r="AT5" s="20">
        <f t="shared" si="28"/>
        <v>867.84856113328169</v>
      </c>
      <c r="AU5">
        <f t="shared" si="29"/>
        <v>5.6972574531735392</v>
      </c>
      <c r="AV5">
        <f t="shared" si="30"/>
        <v>0.53782441451290874</v>
      </c>
      <c r="AW5">
        <f t="shared" si="31"/>
        <v>5.1594330386606302</v>
      </c>
      <c r="AX5">
        <f t="shared" si="32"/>
        <v>314.77700968868504</v>
      </c>
      <c r="AY5" s="20">
        <f t="shared" si="33"/>
        <v>846.87340468875459</v>
      </c>
      <c r="AZ5">
        <f t="shared" si="34"/>
        <v>2.6315789473684209E-2</v>
      </c>
    </row>
    <row r="6" spans="1:52">
      <c r="A6">
        <f t="shared" si="35"/>
        <v>128</v>
      </c>
      <c r="B6">
        <f t="shared" si="1"/>
        <v>54</v>
      </c>
      <c r="C6">
        <f t="shared" si="36"/>
        <v>18</v>
      </c>
      <c r="D6" s="17">
        <v>338.87245364699999</v>
      </c>
      <c r="E6" s="17">
        <v>1903.8990206573999</v>
      </c>
      <c r="F6" s="17">
        <v>122775.78067232399</v>
      </c>
      <c r="G6" s="17">
        <v>39.284500366800003</v>
      </c>
      <c r="H6" s="17">
        <v>11616.9909273015</v>
      </c>
      <c r="I6" s="17">
        <v>3705.4967534091002</v>
      </c>
      <c r="J6" s="17">
        <v>3.5543466113999997</v>
      </c>
      <c r="K6" s="17">
        <v>133.42674952230001</v>
      </c>
      <c r="L6" s="17">
        <v>1723.231094949</v>
      </c>
      <c r="M6" s="17">
        <v>22.377234243</v>
      </c>
      <c r="N6" s="17">
        <v>45.909282233100001</v>
      </c>
      <c r="O6" s="17">
        <v>1.8435151760999997</v>
      </c>
      <c r="P6">
        <f t="shared" si="2"/>
        <v>0.33887245364699997</v>
      </c>
      <c r="Q6">
        <f t="shared" si="3"/>
        <v>1.9038990206573998</v>
      </c>
      <c r="R6">
        <f t="shared" si="4"/>
        <v>122.77578067232399</v>
      </c>
      <c r="S6">
        <f t="shared" si="5"/>
        <v>3.92845003668E-2</v>
      </c>
      <c r="T6">
        <f t="shared" si="6"/>
        <v>11.616990927301501</v>
      </c>
      <c r="U6">
        <f t="shared" si="7"/>
        <v>3.7054967534091001</v>
      </c>
      <c r="V6">
        <f t="shared" si="8"/>
        <v>3.5543466113999995E-3</v>
      </c>
      <c r="W6">
        <f t="shared" si="9"/>
        <v>0.13342674952230002</v>
      </c>
      <c r="X6">
        <f t="shared" si="10"/>
        <v>1.723231094949</v>
      </c>
      <c r="Y6">
        <f t="shared" si="11"/>
        <v>2.2377234243000001E-2</v>
      </c>
      <c r="Z6">
        <f t="shared" si="12"/>
        <v>4.59092822331E-2</v>
      </c>
      <c r="AA6">
        <f t="shared" si="13"/>
        <v>1.8435151760999998E-3</v>
      </c>
      <c r="AB6" s="42">
        <v>439.05</v>
      </c>
      <c r="AC6" s="9">
        <v>41.54</v>
      </c>
      <c r="AD6" s="9">
        <v>8.92</v>
      </c>
      <c r="AE6" s="9">
        <v>4.97</v>
      </c>
      <c r="AF6">
        <f t="shared" si="14"/>
        <v>4.8828883810806911E-2</v>
      </c>
      <c r="AG6">
        <f t="shared" si="15"/>
        <v>5.3403993332894304</v>
      </c>
      <c r="AH6">
        <f t="shared" si="16"/>
        <v>3.2326270616580949E-3</v>
      </c>
      <c r="AI6">
        <f t="shared" si="17"/>
        <v>1.2917336094108414</v>
      </c>
      <c r="AJ6">
        <f t="shared" si="18"/>
        <v>9.4769737938851656E-2</v>
      </c>
      <c r="AK6">
        <f t="shared" si="19"/>
        <v>4.7780393741199646E-3</v>
      </c>
      <c r="AL6">
        <f t="shared" si="20"/>
        <v>8.5989575596257486E-2</v>
      </c>
      <c r="AM6">
        <f t="shared" si="21"/>
        <v>2.1863157894736842</v>
      </c>
      <c r="AN6">
        <f t="shared" si="22"/>
        <v>0.25162200282087444</v>
      </c>
      <c r="AO6">
        <f t="shared" si="23"/>
        <v>0.1034769935457006</v>
      </c>
      <c r="AP6">
        <f t="shared" si="24"/>
        <v>6.8697318064819664</v>
      </c>
      <c r="AQ6">
        <f t="shared" si="25"/>
        <v>2.5414147858402591</v>
      </c>
      <c r="AR6">
        <f t="shared" si="26"/>
        <v>4.3283170206417072</v>
      </c>
      <c r="AS6">
        <f t="shared" si="27"/>
        <v>264.07062142935052</v>
      </c>
      <c r="AT6" s="20">
        <f t="shared" si="28"/>
        <v>900.78760360152751</v>
      </c>
      <c r="AU6">
        <f t="shared" si="29"/>
        <v>5.5779981970711248</v>
      </c>
      <c r="AV6">
        <f t="shared" si="30"/>
        <v>0.35509899636657505</v>
      </c>
      <c r="AW6">
        <f t="shared" si="31"/>
        <v>5.2228992007045498</v>
      </c>
      <c r="AX6">
        <f t="shared" si="32"/>
        <v>318.64908023498458</v>
      </c>
      <c r="AY6" s="20">
        <f t="shared" si="33"/>
        <v>902.2090714798602</v>
      </c>
      <c r="AZ6">
        <f t="shared" si="34"/>
        <v>2.6315789473684209E-2</v>
      </c>
    </row>
    <row r="7" spans="1:52">
      <c r="A7">
        <f t="shared" si="35"/>
        <v>146</v>
      </c>
      <c r="B7">
        <f t="shared" si="1"/>
        <v>72</v>
      </c>
      <c r="C7">
        <f t="shared" si="36"/>
        <v>18</v>
      </c>
      <c r="D7" s="17">
        <v>326.95690535430003</v>
      </c>
      <c r="E7" s="17">
        <v>1575.7630283840999</v>
      </c>
      <c r="F7" s="17">
        <v>119045.29101563759</v>
      </c>
      <c r="G7" s="17">
        <v>37.386129308999998</v>
      </c>
      <c r="H7" s="17">
        <v>11324.241914856599</v>
      </c>
      <c r="I7" s="17">
        <v>3392.9732553738004</v>
      </c>
      <c r="J7" s="17">
        <v>2.0037907601999998</v>
      </c>
      <c r="K7" s="17">
        <v>46.170047976900001</v>
      </c>
      <c r="L7" s="17">
        <v>1088.3625746568</v>
      </c>
      <c r="M7" s="17">
        <v>20.474312923199999</v>
      </c>
      <c r="N7" s="17">
        <v>44.114986656299997</v>
      </c>
      <c r="O7" s="17">
        <v>1.6256199140999998</v>
      </c>
      <c r="P7">
        <f t="shared" si="2"/>
        <v>0.32695690535430005</v>
      </c>
      <c r="Q7">
        <f t="shared" si="3"/>
        <v>1.5757630283841</v>
      </c>
      <c r="R7">
        <f t="shared" si="4"/>
        <v>119.04529101563759</v>
      </c>
      <c r="S7">
        <f t="shared" si="5"/>
        <v>3.7386129308999996E-2</v>
      </c>
      <c r="T7">
        <f t="shared" si="6"/>
        <v>11.324241914856598</v>
      </c>
      <c r="U7">
        <f t="shared" si="7"/>
        <v>3.3929732553738003</v>
      </c>
      <c r="V7">
        <f t="shared" si="8"/>
        <v>2.0037907601999998E-3</v>
      </c>
      <c r="W7">
        <f t="shared" si="9"/>
        <v>4.6170047976900004E-2</v>
      </c>
      <c r="X7">
        <f t="shared" si="10"/>
        <v>1.0883625746568</v>
      </c>
      <c r="Y7">
        <f t="shared" si="11"/>
        <v>2.0474312923200001E-2</v>
      </c>
      <c r="Z7">
        <f t="shared" si="12"/>
        <v>4.4114986656299995E-2</v>
      </c>
      <c r="AA7">
        <f t="shared" si="13"/>
        <v>1.6256199140999999E-3</v>
      </c>
      <c r="AB7" s="42">
        <v>464.14</v>
      </c>
      <c r="AC7" s="9">
        <v>44.21</v>
      </c>
      <c r="AD7" s="9">
        <v>4.82</v>
      </c>
      <c r="AE7" s="9">
        <v>4.18</v>
      </c>
      <c r="AF7">
        <f t="shared" si="14"/>
        <v>4.7111946016469744E-2</v>
      </c>
      <c r="AG7">
        <f t="shared" si="15"/>
        <v>5.1781335804975033</v>
      </c>
      <c r="AH7">
        <f t="shared" si="16"/>
        <v>3.0764146726188026E-3</v>
      </c>
      <c r="AI7">
        <f t="shared" si="17"/>
        <v>1.2591818289314229</v>
      </c>
      <c r="AJ7">
        <f t="shared" si="18"/>
        <v>8.6776809600352944E-2</v>
      </c>
      <c r="AK7">
        <f t="shared" si="19"/>
        <v>1.6533589248666071E-3</v>
      </c>
      <c r="AL7">
        <f t="shared" si="20"/>
        <v>5.4309509713413175E-2</v>
      </c>
      <c r="AM7">
        <f t="shared" si="21"/>
        <v>2.3268421052631578</v>
      </c>
      <c r="AN7">
        <f t="shared" si="22"/>
        <v>0.13596614950634697</v>
      </c>
      <c r="AO7">
        <f t="shared" si="23"/>
        <v>8.7028940245679781E-2</v>
      </c>
      <c r="AP7">
        <f t="shared" si="24"/>
        <v>6.630243448356647</v>
      </c>
      <c r="AQ7">
        <f t="shared" si="25"/>
        <v>2.5498371950151846</v>
      </c>
      <c r="AR7">
        <f t="shared" si="26"/>
        <v>4.0804062533414625</v>
      </c>
      <c r="AS7">
        <f t="shared" si="27"/>
        <v>248.94558551636263</v>
      </c>
      <c r="AT7" s="20">
        <f t="shared" si="28"/>
        <v>903.13273038791169</v>
      </c>
      <c r="AU7">
        <f t="shared" si="29"/>
        <v>5.3710616194252241</v>
      </c>
      <c r="AV7">
        <f t="shared" si="30"/>
        <v>0.22299508975202675</v>
      </c>
      <c r="AW7">
        <f t="shared" si="31"/>
        <v>5.1480665296731978</v>
      </c>
      <c r="AX7">
        <f t="shared" si="32"/>
        <v>314.08353897536176</v>
      </c>
      <c r="AY7" s="20">
        <f t="shared" si="33"/>
        <v>912.73644193205428</v>
      </c>
      <c r="AZ7">
        <f t="shared" si="34"/>
        <v>2.6315789473684209E-2</v>
      </c>
    </row>
    <row r="8" spans="1:52">
      <c r="A8">
        <f t="shared" si="35"/>
        <v>164</v>
      </c>
      <c r="B8">
        <f t="shared" si="1"/>
        <v>90</v>
      </c>
      <c r="C8">
        <f t="shared" si="36"/>
        <v>18</v>
      </c>
      <c r="D8" s="17">
        <v>617.29108281919991</v>
      </c>
      <c r="E8" s="17">
        <v>2624.2375735935998</v>
      </c>
      <c r="F8" s="17">
        <v>221755.71703879995</v>
      </c>
      <c r="G8" s="17">
        <v>41.931523923199997</v>
      </c>
      <c r="H8" s="17">
        <v>21313.360007692798</v>
      </c>
      <c r="I8" s="17">
        <v>6251.0067159231994</v>
      </c>
      <c r="J8" s="17">
        <v>3.3554989216000002</v>
      </c>
      <c r="K8" s="17">
        <v>105.41702475839999</v>
      </c>
      <c r="L8" s="17">
        <v>1673.8948033951999</v>
      </c>
      <c r="M8" s="17">
        <v>37.764967852799998</v>
      </c>
      <c r="N8" s="17">
        <v>82.083828291199993</v>
      </c>
      <c r="O8" s="17">
        <v>2.8533249823999998</v>
      </c>
      <c r="P8">
        <f t="shared" si="2"/>
        <v>0.61729108281919987</v>
      </c>
      <c r="Q8">
        <f t="shared" si="3"/>
        <v>2.6242375735935997</v>
      </c>
      <c r="R8">
        <f t="shared" si="4"/>
        <v>221.75571703879996</v>
      </c>
      <c r="S8">
        <f t="shared" si="5"/>
        <v>4.1931523923199994E-2</v>
      </c>
      <c r="T8">
        <f t="shared" si="6"/>
        <v>21.313360007692797</v>
      </c>
      <c r="U8">
        <f t="shared" si="7"/>
        <v>6.2510067159231992</v>
      </c>
      <c r="V8">
        <f t="shared" si="8"/>
        <v>3.3554989216E-3</v>
      </c>
      <c r="W8">
        <f t="shared" si="9"/>
        <v>0.10541702475839999</v>
      </c>
      <c r="X8">
        <f t="shared" si="10"/>
        <v>1.6738948033951999</v>
      </c>
      <c r="Y8">
        <f t="shared" si="11"/>
        <v>3.7764967852800001E-2</v>
      </c>
      <c r="Z8">
        <f t="shared" si="12"/>
        <v>8.2083828291199992E-2</v>
      </c>
      <c r="AA8">
        <f t="shared" si="13"/>
        <v>2.8533249823999999E-3</v>
      </c>
      <c r="AB8" s="43">
        <v>920.58</v>
      </c>
      <c r="AC8" s="9">
        <v>89.46</v>
      </c>
      <c r="AD8" s="9">
        <v>6.19</v>
      </c>
      <c r="AE8" s="9">
        <v>7.82</v>
      </c>
      <c r="AF8">
        <f t="shared" si="14"/>
        <v>8.8946841904783844E-2</v>
      </c>
      <c r="AG8">
        <f t="shared" si="15"/>
        <v>9.6457467176511518</v>
      </c>
      <c r="AH8">
        <f t="shared" si="16"/>
        <v>3.4504442644065002E-3</v>
      </c>
      <c r="AI8">
        <f t="shared" si="17"/>
        <v>2.3699065983350036</v>
      </c>
      <c r="AJ8">
        <f t="shared" si="18"/>
        <v>0.15987229452488999</v>
      </c>
      <c r="AK8">
        <f t="shared" si="19"/>
        <v>3.77500536287914E-3</v>
      </c>
      <c r="AL8">
        <f t="shared" si="20"/>
        <v>8.3527684800159679E-2</v>
      </c>
      <c r="AM8">
        <f t="shared" si="21"/>
        <v>4.7084210526315786</v>
      </c>
      <c r="AN8">
        <f t="shared" si="22"/>
        <v>0.17461212976022567</v>
      </c>
      <c r="AO8">
        <f t="shared" si="23"/>
        <v>0.16281490734957318</v>
      </c>
      <c r="AP8">
        <f t="shared" si="24"/>
        <v>12.355225586843273</v>
      </c>
      <c r="AQ8">
        <f t="shared" si="25"/>
        <v>5.0458480897413773</v>
      </c>
      <c r="AR8">
        <f t="shared" si="26"/>
        <v>7.3093774971018961</v>
      </c>
      <c r="AS8">
        <f t="shared" si="27"/>
        <v>445.94512109818669</v>
      </c>
      <c r="AT8" s="20">
        <f t="shared" si="28"/>
        <v>1724.3779768690924</v>
      </c>
      <c r="AU8">
        <f t="shared" si="29"/>
        <v>9.9853189885082703</v>
      </c>
      <c r="AV8">
        <f t="shared" si="30"/>
        <v>0.33742703710979882</v>
      </c>
      <c r="AW8">
        <f t="shared" si="31"/>
        <v>9.6478919513984707</v>
      </c>
      <c r="AX8">
        <f t="shared" si="32"/>
        <v>588.61788795482073</v>
      </c>
      <c r="AY8" s="20">
        <f t="shared" si="33"/>
        <v>1756.2773837180334</v>
      </c>
      <c r="AZ8">
        <f t="shared" si="34"/>
        <v>2.6315789473684209E-2</v>
      </c>
    </row>
    <row r="9" spans="1:52">
      <c r="A9">
        <f t="shared" si="35"/>
        <v>182</v>
      </c>
      <c r="B9">
        <f t="shared" si="1"/>
        <v>108</v>
      </c>
      <c r="C9">
        <f t="shared" si="36"/>
        <v>18</v>
      </c>
      <c r="D9" s="17">
        <v>465.09627324599995</v>
      </c>
      <c r="E9" s="17">
        <v>1716.411760839</v>
      </c>
      <c r="F9" s="17">
        <v>171291.0931935804</v>
      </c>
      <c r="G9" s="17">
        <v>37.9722054816</v>
      </c>
      <c r="H9" s="17">
        <v>17031.685480423199</v>
      </c>
      <c r="I9" s="17">
        <v>4552.2211168781996</v>
      </c>
      <c r="J9" s="17">
        <v>1.9257061446000001</v>
      </c>
      <c r="K9" s="17">
        <v>77.380330454999992</v>
      </c>
      <c r="L9" s="17">
        <v>1199.7338204339999</v>
      </c>
      <c r="M9" s="17">
        <v>28.015735923000001</v>
      </c>
      <c r="N9" s="17">
        <v>51.512260510800004</v>
      </c>
      <c r="O9" s="17">
        <v>2.1963617639999997</v>
      </c>
      <c r="P9">
        <f t="shared" si="2"/>
        <v>0.46509627324599995</v>
      </c>
      <c r="Q9">
        <f t="shared" si="3"/>
        <v>1.7164117608389999</v>
      </c>
      <c r="R9">
        <f t="shared" si="4"/>
        <v>171.29109319358039</v>
      </c>
      <c r="S9">
        <f t="shared" si="5"/>
        <v>3.7972205481599998E-2</v>
      </c>
      <c r="T9">
        <f t="shared" si="6"/>
        <v>17.031685480423199</v>
      </c>
      <c r="U9">
        <f t="shared" si="7"/>
        <v>4.5522211168781999</v>
      </c>
      <c r="V9">
        <f t="shared" si="8"/>
        <v>1.9257061446000001E-3</v>
      </c>
      <c r="W9">
        <f t="shared" si="9"/>
        <v>7.7380330454999993E-2</v>
      </c>
      <c r="X9">
        <f t="shared" si="10"/>
        <v>1.1997338204339998</v>
      </c>
      <c r="Y9">
        <f t="shared" si="11"/>
        <v>2.8015735923000003E-2</v>
      </c>
      <c r="Z9">
        <f t="shared" si="12"/>
        <v>5.1512260510800004E-2</v>
      </c>
      <c r="AA9">
        <f t="shared" si="13"/>
        <v>2.1963617639999995E-3</v>
      </c>
      <c r="AB9" s="43">
        <v>738.57</v>
      </c>
      <c r="AC9" s="9">
        <v>69.83</v>
      </c>
      <c r="AD9" s="9">
        <v>3.38</v>
      </c>
      <c r="AE9" s="9">
        <v>5.47</v>
      </c>
      <c r="AF9">
        <f t="shared" si="14"/>
        <v>6.7016754070028814E-2</v>
      </c>
      <c r="AG9">
        <f t="shared" si="15"/>
        <v>7.4506782598338583</v>
      </c>
      <c r="AH9">
        <f t="shared" si="16"/>
        <v>3.1246414714338612E-3</v>
      </c>
      <c r="AI9">
        <f t="shared" si="17"/>
        <v>1.8938123217668494</v>
      </c>
      <c r="AJ9">
        <f t="shared" si="18"/>
        <v>0.11642509250327876</v>
      </c>
      <c r="AK9">
        <f t="shared" si="19"/>
        <v>2.7710055668755591E-3</v>
      </c>
      <c r="AL9">
        <f t="shared" si="20"/>
        <v>5.9866957107485019E-2</v>
      </c>
      <c r="AM9">
        <f t="shared" si="21"/>
        <v>3.6752631578947366</v>
      </c>
      <c r="AN9">
        <f t="shared" si="22"/>
        <v>9.5345557122708036E-2</v>
      </c>
      <c r="AO9">
        <f t="shared" si="23"/>
        <v>0.11388715386216947</v>
      </c>
      <c r="AP9">
        <f t="shared" si="24"/>
        <v>9.5936950323198094</v>
      </c>
      <c r="AQ9">
        <f t="shared" si="25"/>
        <v>3.8844958688796138</v>
      </c>
      <c r="AR9">
        <f t="shared" si="26"/>
        <v>5.7091991634401955</v>
      </c>
      <c r="AS9">
        <f t="shared" si="27"/>
        <v>348.31824096148631</v>
      </c>
      <c r="AT9" s="20">
        <f t="shared" si="28"/>
        <v>1361.9398351428238</v>
      </c>
      <c r="AU9">
        <f t="shared" si="29"/>
        <v>7.6998827105529601</v>
      </c>
      <c r="AV9">
        <f t="shared" si="30"/>
        <v>0.2092327109848775</v>
      </c>
      <c r="AW9">
        <f t="shared" si="31"/>
        <v>7.4906499995680829</v>
      </c>
      <c r="AX9">
        <f t="shared" si="32"/>
        <v>457.00455647364873</v>
      </c>
      <c r="AY9" s="20">
        <f t="shared" si="33"/>
        <v>1383.7644651745629</v>
      </c>
      <c r="AZ9">
        <f t="shared" si="34"/>
        <v>2.6315789473684209E-2</v>
      </c>
    </row>
    <row r="10" spans="1:52">
      <c r="A10">
        <v>212</v>
      </c>
      <c r="B10">
        <f t="shared" si="1"/>
        <v>138</v>
      </c>
      <c r="C10">
        <f t="shared" si="36"/>
        <v>30</v>
      </c>
      <c r="D10" s="17">
        <v>273.81127853100003</v>
      </c>
      <c r="E10" s="17">
        <v>810.5511896424</v>
      </c>
      <c r="F10" s="17">
        <v>100881.70197891841</v>
      </c>
      <c r="G10" s="17">
        <v>37.189248576600001</v>
      </c>
      <c r="H10" s="17">
        <v>10329.420366357601</v>
      </c>
      <c r="I10" s="17">
        <v>2538.6131891976001</v>
      </c>
      <c r="J10" s="17">
        <v>0.75200558880000001</v>
      </c>
      <c r="K10" s="17">
        <v>41.981192977200003</v>
      </c>
      <c r="L10" s="17">
        <v>736.54796335380001</v>
      </c>
      <c r="M10" s="17">
        <v>16.3142969964</v>
      </c>
      <c r="N10" s="17">
        <v>20.154209850000001</v>
      </c>
      <c r="O10" s="17">
        <v>1.3465417092</v>
      </c>
      <c r="P10">
        <f t="shared" si="2"/>
        <v>0.27381127853100001</v>
      </c>
      <c r="Q10">
        <f t="shared" si="3"/>
        <v>0.81055118964240003</v>
      </c>
      <c r="R10">
        <f t="shared" si="4"/>
        <v>100.88170197891841</v>
      </c>
      <c r="S10">
        <f t="shared" si="5"/>
        <v>3.7189248576599998E-2</v>
      </c>
      <c r="T10">
        <f t="shared" si="6"/>
        <v>10.329420366357601</v>
      </c>
      <c r="U10">
        <f t="shared" si="7"/>
        <v>2.5386131891976</v>
      </c>
      <c r="V10">
        <f t="shared" si="8"/>
        <v>7.520055888E-4</v>
      </c>
      <c r="W10">
        <f t="shared" si="9"/>
        <v>4.1981192977200002E-2</v>
      </c>
      <c r="X10">
        <f t="shared" si="10"/>
        <v>0.73654796335380002</v>
      </c>
      <c r="Y10">
        <f t="shared" si="11"/>
        <v>1.63142969964E-2</v>
      </c>
      <c r="Z10">
        <f t="shared" si="12"/>
        <v>2.015420985E-2</v>
      </c>
      <c r="AA10">
        <f t="shared" si="13"/>
        <v>1.3465417092000001E-3</v>
      </c>
      <c r="AB10" s="42">
        <v>455.62</v>
      </c>
      <c r="AC10" s="9">
        <v>42.6</v>
      </c>
      <c r="AD10" s="9">
        <v>1.42</v>
      </c>
      <c r="AE10" s="9">
        <v>2.83</v>
      </c>
      <c r="AF10">
        <f t="shared" si="14"/>
        <v>3.9454074716282421E-2</v>
      </c>
      <c r="AG10">
        <f t="shared" si="15"/>
        <v>4.3880688116101965</v>
      </c>
      <c r="AH10">
        <f t="shared" si="16"/>
        <v>3.060213830619214E-3</v>
      </c>
      <c r="AI10">
        <f t="shared" si="17"/>
        <v>1.1485641623081098</v>
      </c>
      <c r="AJ10">
        <f t="shared" si="18"/>
        <v>6.4926168521677749E-2</v>
      </c>
      <c r="AK10">
        <f t="shared" si="19"/>
        <v>1.5033551648057297E-3</v>
      </c>
      <c r="AL10">
        <f t="shared" si="20"/>
        <v>3.675389038691617E-2</v>
      </c>
      <c r="AM10">
        <f t="shared" si="21"/>
        <v>2.2421052631578946</v>
      </c>
      <c r="AN10">
        <f t="shared" si="22"/>
        <v>4.0056417489421715E-2</v>
      </c>
      <c r="AO10">
        <f t="shared" si="23"/>
        <v>5.8921507391213823E-2</v>
      </c>
      <c r="AP10">
        <f t="shared" si="24"/>
        <v>5.6823306765386068</v>
      </c>
      <c r="AQ10">
        <f t="shared" si="25"/>
        <v>2.3410831880385299</v>
      </c>
      <c r="AR10">
        <f t="shared" si="26"/>
        <v>3.3412474885000769</v>
      </c>
      <c r="AS10">
        <f t="shared" si="27"/>
        <v>203.84950927338969</v>
      </c>
      <c r="AT10" s="20">
        <f t="shared" si="28"/>
        <v>821.96932568094428</v>
      </c>
      <c r="AU10">
        <f t="shared" si="29"/>
        <v>4.5337665142304973</v>
      </c>
      <c r="AV10">
        <f t="shared" si="30"/>
        <v>9.8977924880635532E-2</v>
      </c>
      <c r="AW10">
        <f t="shared" si="31"/>
        <v>4.4347885893498615</v>
      </c>
      <c r="AX10">
        <f t="shared" si="32"/>
        <v>270.56645183623505</v>
      </c>
      <c r="AY10" s="20">
        <f t="shared" si="33"/>
        <v>835.75684787743205</v>
      </c>
      <c r="AZ10">
        <f t="shared" si="34"/>
        <v>4.3859649122807015E-2</v>
      </c>
    </row>
    <row r="11" spans="1:52">
      <c r="A11">
        <v>218</v>
      </c>
      <c r="B11">
        <f t="shared" si="1"/>
        <v>144</v>
      </c>
      <c r="C11">
        <f t="shared" si="36"/>
        <v>6</v>
      </c>
      <c r="D11" s="17">
        <v>491.10433450980003</v>
      </c>
      <c r="E11" s="17">
        <v>1511.3683870881</v>
      </c>
      <c r="F11" s="17">
        <v>181739.6368852779</v>
      </c>
      <c r="G11" s="17">
        <v>39.031021303499998</v>
      </c>
      <c r="H11" s="17">
        <v>18545.2722842433</v>
      </c>
      <c r="I11" s="17">
        <v>4745.9085398372999</v>
      </c>
      <c r="J11" s="17">
        <v>1.9122940718999999</v>
      </c>
      <c r="K11" s="17">
        <v>86.430120412800008</v>
      </c>
      <c r="L11" s="17">
        <v>1295.3656375892999</v>
      </c>
      <c r="M11" s="17">
        <v>29.531480291400001</v>
      </c>
      <c r="N11" s="17">
        <v>34.268774739599998</v>
      </c>
      <c r="O11" s="17">
        <v>3.1219205321999999</v>
      </c>
      <c r="P11">
        <f t="shared" si="2"/>
        <v>0.49110433450980001</v>
      </c>
      <c r="Q11">
        <f t="shared" si="3"/>
        <v>1.5113683870881001</v>
      </c>
      <c r="R11">
        <f t="shared" si="4"/>
        <v>181.73963688527789</v>
      </c>
      <c r="S11">
        <f t="shared" si="5"/>
        <v>3.9031021303499995E-2</v>
      </c>
      <c r="T11">
        <f t="shared" si="6"/>
        <v>18.5452722842433</v>
      </c>
      <c r="U11">
        <f t="shared" si="7"/>
        <v>4.7459085398373002</v>
      </c>
      <c r="V11">
        <f t="shared" si="8"/>
        <v>1.9122940719E-3</v>
      </c>
      <c r="W11">
        <f t="shared" si="9"/>
        <v>8.6430120412800002E-2</v>
      </c>
      <c r="X11">
        <f t="shared" si="10"/>
        <v>1.2953656375892999</v>
      </c>
      <c r="Y11">
        <f t="shared" si="11"/>
        <v>2.95314802914E-2</v>
      </c>
      <c r="Z11">
        <f t="shared" si="12"/>
        <v>3.4268774739600001E-2</v>
      </c>
      <c r="AA11">
        <f t="shared" si="13"/>
        <v>3.1219205322E-3</v>
      </c>
      <c r="AB11" s="43">
        <v>835.66</v>
      </c>
      <c r="AC11" s="9">
        <v>78.12</v>
      </c>
      <c r="AD11" s="9">
        <v>2.34</v>
      </c>
      <c r="AE11" s="9">
        <v>5.12</v>
      </c>
      <c r="AF11">
        <f t="shared" si="14"/>
        <v>7.076431332994236E-2</v>
      </c>
      <c r="AG11">
        <f t="shared" si="15"/>
        <v>7.905160369085598</v>
      </c>
      <c r="AH11">
        <f t="shared" si="16"/>
        <v>3.2117688791195222E-3</v>
      </c>
      <c r="AI11">
        <f t="shared" si="17"/>
        <v>2.0621133006942145</v>
      </c>
      <c r="AJ11">
        <f t="shared" si="18"/>
        <v>0.12137873503420205</v>
      </c>
      <c r="AK11">
        <f t="shared" si="19"/>
        <v>3.0950804086947179E-3</v>
      </c>
      <c r="AL11">
        <f t="shared" si="20"/>
        <v>6.4639003871721556E-2</v>
      </c>
      <c r="AM11">
        <f t="shared" si="21"/>
        <v>4.1115789473684217</v>
      </c>
      <c r="AN11">
        <f t="shared" si="22"/>
        <v>6.6008462623413255E-2</v>
      </c>
      <c r="AO11">
        <f t="shared" si="23"/>
        <v>0.10660004164064127</v>
      </c>
      <c r="AP11">
        <f t="shared" si="24"/>
        <v>10.230362571303495</v>
      </c>
      <c r="AQ11">
        <f t="shared" si="25"/>
        <v>4.2841874516324765</v>
      </c>
      <c r="AR11">
        <f t="shared" si="26"/>
        <v>5.9461751196710182</v>
      </c>
      <c r="AS11">
        <f t="shared" si="27"/>
        <v>362.77614405112882</v>
      </c>
      <c r="AT11" s="20">
        <f t="shared" si="28"/>
        <v>1492.4702612613905</v>
      </c>
      <c r="AU11">
        <f t="shared" si="29"/>
        <v>8.1682492706092784</v>
      </c>
      <c r="AV11">
        <f t="shared" si="30"/>
        <v>0.17260850426405452</v>
      </c>
      <c r="AW11">
        <f t="shared" si="31"/>
        <v>7.9956407663452236</v>
      </c>
      <c r="AX11">
        <f t="shared" si="32"/>
        <v>487.81404315472207</v>
      </c>
      <c r="AY11" s="20">
        <f t="shared" si="33"/>
        <v>1520.8428880807405</v>
      </c>
      <c r="AZ11">
        <f t="shared" si="34"/>
        <v>8.771929824561403E-3</v>
      </c>
    </row>
    <row r="12" spans="1:52">
      <c r="A12">
        <f t="shared" si="35"/>
        <v>236</v>
      </c>
      <c r="B12">
        <f t="shared" si="1"/>
        <v>162</v>
      </c>
      <c r="C12">
        <f t="shared" si="36"/>
        <v>18</v>
      </c>
      <c r="D12" s="17">
        <v>484.00519966640002</v>
      </c>
      <c r="E12" s="17">
        <v>1381.6300816654</v>
      </c>
      <c r="F12" s="17">
        <v>180815.51006208081</v>
      </c>
      <c r="G12" s="17">
        <v>35.282376912400004</v>
      </c>
      <c r="H12" s="17">
        <v>18283.2450965184</v>
      </c>
      <c r="I12" s="17">
        <v>4510.1679880729998</v>
      </c>
      <c r="J12" s="17">
        <v>1.172819168</v>
      </c>
      <c r="K12" s="17">
        <v>74.852070607000002</v>
      </c>
      <c r="L12" s="17">
        <v>1182.1600501150001</v>
      </c>
      <c r="M12" s="17">
        <v>28.434438417599999</v>
      </c>
      <c r="N12" s="17">
        <v>27.495681020199999</v>
      </c>
      <c r="O12" s="17">
        <v>2.5568060338</v>
      </c>
      <c r="P12">
        <f t="shared" si="2"/>
        <v>0.48400519966640004</v>
      </c>
      <c r="Q12">
        <f t="shared" si="3"/>
        <v>1.3816300816653999</v>
      </c>
      <c r="R12">
        <f t="shared" si="4"/>
        <v>180.81551006208082</v>
      </c>
      <c r="S12">
        <f t="shared" si="5"/>
        <v>3.5282376912400007E-2</v>
      </c>
      <c r="T12">
        <f t="shared" si="6"/>
        <v>18.283245096518399</v>
      </c>
      <c r="U12">
        <f t="shared" si="7"/>
        <v>4.5101679880729995</v>
      </c>
      <c r="V12">
        <f t="shared" si="8"/>
        <v>1.1728191680000001E-3</v>
      </c>
      <c r="W12">
        <f t="shared" si="9"/>
        <v>7.4852070606999999E-2</v>
      </c>
      <c r="X12">
        <f t="shared" si="10"/>
        <v>1.182160050115</v>
      </c>
      <c r="Y12">
        <f t="shared" si="11"/>
        <v>2.8434438417599999E-2</v>
      </c>
      <c r="Z12">
        <f t="shared" si="12"/>
        <v>2.7495681020199999E-2</v>
      </c>
      <c r="AA12">
        <f t="shared" si="13"/>
        <v>2.5568060338000001E-3</v>
      </c>
      <c r="AB12" s="43">
        <v>852.44</v>
      </c>
      <c r="AC12" s="9">
        <v>76.349999999999994</v>
      </c>
      <c r="AD12" s="9">
        <v>2.0099999999999998</v>
      </c>
      <c r="AE12" s="9">
        <v>5.0599999999999996</v>
      </c>
      <c r="AF12">
        <f t="shared" si="14"/>
        <v>6.9741383237233431E-2</v>
      </c>
      <c r="AG12">
        <f t="shared" si="15"/>
        <v>7.8649634650752862</v>
      </c>
      <c r="AH12">
        <f t="shared" si="16"/>
        <v>2.903301947121992E-3</v>
      </c>
      <c r="AI12">
        <f t="shared" si="17"/>
        <v>2.0329775867144253</v>
      </c>
      <c r="AJ12">
        <f t="shared" si="18"/>
        <v>0.11534956491235292</v>
      </c>
      <c r="AK12">
        <f t="shared" si="19"/>
        <v>2.6804680611280216E-3</v>
      </c>
      <c r="AL12">
        <f t="shared" si="20"/>
        <v>5.8990022460828344E-2</v>
      </c>
      <c r="AM12">
        <f t="shared" si="21"/>
        <v>4.0184210526315782</v>
      </c>
      <c r="AN12">
        <f t="shared" si="22"/>
        <v>5.6699576868829329E-2</v>
      </c>
      <c r="AO12">
        <f t="shared" si="23"/>
        <v>0.105350822402665</v>
      </c>
      <c r="AP12">
        <f t="shared" si="24"/>
        <v>10.147605792408376</v>
      </c>
      <c r="AQ12">
        <f t="shared" si="25"/>
        <v>4.1804714519030721</v>
      </c>
      <c r="AR12">
        <f t="shared" si="26"/>
        <v>5.9671343405053037</v>
      </c>
      <c r="AS12">
        <f t="shared" si="27"/>
        <v>364.05486611422856</v>
      </c>
      <c r="AT12" s="20">
        <f t="shared" si="28"/>
        <v>1506.6817190398669</v>
      </c>
      <c r="AU12">
        <f t="shared" si="29"/>
        <v>8.1146282056939505</v>
      </c>
      <c r="AV12">
        <f t="shared" si="30"/>
        <v>0.16205039927149434</v>
      </c>
      <c r="AW12">
        <f t="shared" si="31"/>
        <v>7.9525778064224557</v>
      </c>
      <c r="AX12">
        <f t="shared" si="32"/>
        <v>485.18677196983401</v>
      </c>
      <c r="AY12" s="20">
        <f t="shared" si="33"/>
        <v>1533.1803797989542</v>
      </c>
      <c r="AZ12">
        <f t="shared" si="34"/>
        <v>2.6315789473684209E-2</v>
      </c>
    </row>
    <row r="13" spans="1:52">
      <c r="A13">
        <f t="shared" si="35"/>
        <v>254</v>
      </c>
      <c r="B13">
        <f t="shared" si="1"/>
        <v>180</v>
      </c>
      <c r="C13">
        <f t="shared" si="36"/>
        <v>18</v>
      </c>
      <c r="D13" s="17">
        <v>231.93722066399997</v>
      </c>
      <c r="E13" s="17">
        <v>532.43719220000003</v>
      </c>
      <c r="F13" s="17">
        <v>86590.047437159999</v>
      </c>
      <c r="G13" s="17">
        <v>33.405802943999994</v>
      </c>
      <c r="H13" s="17">
        <v>9036.555041312</v>
      </c>
      <c r="I13" s="17">
        <v>2031.9720176239998</v>
      </c>
      <c r="J13" s="17">
        <v>0.39777939200000001</v>
      </c>
      <c r="K13" s="17">
        <v>24.460344919999997</v>
      </c>
      <c r="L13" s="17">
        <v>634.25721757600002</v>
      </c>
      <c r="M13" s="17">
        <v>12.671126248</v>
      </c>
      <c r="N13" s="17">
        <v>11.263566407999999</v>
      </c>
      <c r="O13" s="17">
        <v>1.3719981919999999</v>
      </c>
      <c r="P13">
        <f t="shared" si="2"/>
        <v>0.23193722066399997</v>
      </c>
      <c r="Q13">
        <f t="shared" si="3"/>
        <v>0.53243719220000008</v>
      </c>
      <c r="R13">
        <f t="shared" si="4"/>
        <v>86.590047437159996</v>
      </c>
      <c r="S13">
        <f t="shared" si="5"/>
        <v>3.3405802943999995E-2</v>
      </c>
      <c r="T13">
        <f t="shared" si="6"/>
        <v>9.0365550413120008</v>
      </c>
      <c r="U13">
        <f t="shared" si="7"/>
        <v>2.0319720176239997</v>
      </c>
      <c r="V13">
        <f t="shared" si="8"/>
        <v>3.9777939200000002E-4</v>
      </c>
      <c r="W13">
        <f t="shared" si="9"/>
        <v>2.4460344919999998E-2</v>
      </c>
      <c r="X13">
        <f t="shared" si="10"/>
        <v>0.63425721757600007</v>
      </c>
      <c r="Y13">
        <f t="shared" si="11"/>
        <v>1.2671126248E-2</v>
      </c>
      <c r="Z13">
        <f t="shared" si="12"/>
        <v>1.1263566407999999E-2</v>
      </c>
      <c r="AA13">
        <f t="shared" si="13"/>
        <v>1.371998192E-3</v>
      </c>
      <c r="AB13" s="42">
        <v>421.63</v>
      </c>
      <c r="AC13" s="9">
        <v>34.76</v>
      </c>
      <c r="AD13" s="9">
        <v>0.93</v>
      </c>
      <c r="AE13" s="9">
        <v>2.08</v>
      </c>
      <c r="AF13">
        <f t="shared" si="14"/>
        <v>3.3420348798847255E-2</v>
      </c>
      <c r="AG13">
        <f t="shared" si="15"/>
        <v>3.7664222460704653</v>
      </c>
      <c r="AH13">
        <f t="shared" si="16"/>
        <v>2.748883188150586E-3</v>
      </c>
      <c r="AI13">
        <f t="shared" si="17"/>
        <v>1.0048059719768718</v>
      </c>
      <c r="AJ13">
        <f t="shared" si="18"/>
        <v>5.1968593801125312E-2</v>
      </c>
      <c r="AK13">
        <f t="shared" si="19"/>
        <v>8.7592998818263198E-4</v>
      </c>
      <c r="AL13">
        <f t="shared" si="20"/>
        <v>3.1649561755289428E-2</v>
      </c>
      <c r="AM13">
        <f t="shared" si="21"/>
        <v>1.8294736842105261</v>
      </c>
      <c r="AN13">
        <f t="shared" si="22"/>
        <v>2.6234132581100141E-2</v>
      </c>
      <c r="AO13">
        <f t="shared" si="23"/>
        <v>4.3306266916510516E-2</v>
      </c>
      <c r="AP13">
        <f t="shared" si="24"/>
        <v>4.8918915355789316</v>
      </c>
      <c r="AQ13">
        <f t="shared" si="25"/>
        <v>1.8990140837081368</v>
      </c>
      <c r="AR13">
        <f t="shared" si="26"/>
        <v>2.992877451870795</v>
      </c>
      <c r="AS13">
        <f t="shared" si="27"/>
        <v>182.59545333863718</v>
      </c>
      <c r="AT13" s="20">
        <f t="shared" si="28"/>
        <v>741.11052561303711</v>
      </c>
      <c r="AU13">
        <f t="shared" si="29"/>
        <v>3.88708556360206</v>
      </c>
      <c r="AV13">
        <f t="shared" si="30"/>
        <v>6.954039949761065E-2</v>
      </c>
      <c r="AW13">
        <f t="shared" si="31"/>
        <v>3.8175451641044496</v>
      </c>
      <c r="AX13">
        <f t="shared" si="32"/>
        <v>232.90843046201246</v>
      </c>
      <c r="AY13" s="20">
        <f t="shared" si="33"/>
        <v>747.62694769510051</v>
      </c>
      <c r="AZ13">
        <f t="shared" si="34"/>
        <v>2.6315789473684209E-2</v>
      </c>
    </row>
    <row r="14" spans="1:52">
      <c r="A14">
        <f t="shared" si="35"/>
        <v>272</v>
      </c>
      <c r="B14">
        <f t="shared" si="1"/>
        <v>198</v>
      </c>
      <c r="C14">
        <f t="shared" si="36"/>
        <v>18</v>
      </c>
      <c r="D14" s="17">
        <v>246.02493538350001</v>
      </c>
      <c r="E14" s="17">
        <v>546.62880696750005</v>
      </c>
      <c r="F14" s="17">
        <v>92727.236594992501</v>
      </c>
      <c r="G14" s="17">
        <v>31.502974594500003</v>
      </c>
      <c r="H14" s="17">
        <v>9621.6454251855012</v>
      </c>
      <c r="I14" s="17">
        <v>2202.1590328919997</v>
      </c>
      <c r="J14" s="17">
        <v>0.34429923899999998</v>
      </c>
      <c r="K14" s="17">
        <v>30.984091092</v>
      </c>
      <c r="L14" s="17">
        <v>656.33853200850001</v>
      </c>
      <c r="M14" s="17">
        <v>14.052562281000002</v>
      </c>
      <c r="N14" s="17">
        <v>10.943521893</v>
      </c>
      <c r="O14" s="17">
        <v>1.5067403054999999</v>
      </c>
      <c r="P14">
        <f t="shared" si="2"/>
        <v>0.24602493538350001</v>
      </c>
      <c r="Q14">
        <f t="shared" si="3"/>
        <v>0.54662880696750005</v>
      </c>
      <c r="R14">
        <f t="shared" si="4"/>
        <v>92.727236594992505</v>
      </c>
      <c r="S14">
        <f t="shared" si="5"/>
        <v>3.1502974594500001E-2</v>
      </c>
      <c r="T14">
        <f t="shared" si="6"/>
        <v>9.6216454251855019</v>
      </c>
      <c r="U14">
        <f t="shared" si="7"/>
        <v>2.2021590328919998</v>
      </c>
      <c r="V14">
        <f t="shared" si="8"/>
        <v>3.4429923899999997E-4</v>
      </c>
      <c r="W14">
        <f t="shared" si="9"/>
        <v>3.0984091092E-2</v>
      </c>
      <c r="X14">
        <f t="shared" si="10"/>
        <v>0.65633853200850001</v>
      </c>
      <c r="Y14">
        <f t="shared" si="11"/>
        <v>1.4052562281000002E-2</v>
      </c>
      <c r="Z14">
        <f t="shared" si="12"/>
        <v>1.0943521893E-2</v>
      </c>
      <c r="AA14">
        <f t="shared" si="13"/>
        <v>1.5067403055E-3</v>
      </c>
      <c r="AB14" s="42">
        <v>463.19</v>
      </c>
      <c r="AC14" s="9">
        <v>37.119999999999997</v>
      </c>
      <c r="AD14" s="9">
        <v>0.93</v>
      </c>
      <c r="AE14" s="9">
        <v>2.4</v>
      </c>
      <c r="AF14">
        <f t="shared" si="14"/>
        <v>3.5450278873703167E-2</v>
      </c>
      <c r="AG14">
        <f t="shared" si="15"/>
        <v>4.0333726226617008</v>
      </c>
      <c r="AH14">
        <f t="shared" si="16"/>
        <v>2.5923040192964413E-3</v>
      </c>
      <c r="AI14">
        <f t="shared" si="17"/>
        <v>1.0698642059138808</v>
      </c>
      <c r="AJ14">
        <f t="shared" si="18"/>
        <v>5.6321202887263416E-2</v>
      </c>
      <c r="AK14">
        <f t="shared" si="19"/>
        <v>1.1095466818979408E-3</v>
      </c>
      <c r="AL14">
        <f t="shared" si="20"/>
        <v>3.2751423752919166E-2</v>
      </c>
      <c r="AM14">
        <f t="shared" si="21"/>
        <v>1.9536842105263157</v>
      </c>
      <c r="AN14">
        <f t="shared" si="22"/>
        <v>2.6234132581100141E-2</v>
      </c>
      <c r="AO14">
        <f t="shared" si="23"/>
        <v>4.996876951905059E-2</v>
      </c>
      <c r="AP14">
        <f t="shared" si="24"/>
        <v>5.2314615847906607</v>
      </c>
      <c r="AQ14">
        <f t="shared" si="25"/>
        <v>2.0298871126264664</v>
      </c>
      <c r="AR14">
        <f t="shared" si="26"/>
        <v>3.2015744721641943</v>
      </c>
      <c r="AS14">
        <f t="shared" si="27"/>
        <v>195.32805854673748</v>
      </c>
      <c r="AT14" s="20">
        <f t="shared" si="28"/>
        <v>805.0305789398534</v>
      </c>
      <c r="AU14">
        <f t="shared" si="29"/>
        <v>4.1615973788767802</v>
      </c>
      <c r="AV14">
        <f t="shared" si="30"/>
        <v>7.6202902100150738E-2</v>
      </c>
      <c r="AW14">
        <f t="shared" si="31"/>
        <v>4.0853944767766297</v>
      </c>
      <c r="AX14">
        <f t="shared" si="32"/>
        <v>249.24991702814216</v>
      </c>
      <c r="AY14" s="20">
        <f t="shared" si="33"/>
        <v>812.21079199607254</v>
      </c>
      <c r="AZ14">
        <f t="shared" si="34"/>
        <v>2.6315789473684209E-2</v>
      </c>
    </row>
    <row r="15" spans="1:52">
      <c r="A15">
        <f t="shared" si="35"/>
        <v>290</v>
      </c>
      <c r="B15">
        <f t="shared" si="1"/>
        <v>216</v>
      </c>
      <c r="C15">
        <f t="shared" si="36"/>
        <v>18</v>
      </c>
      <c r="D15" s="17">
        <v>272.44685807889994</v>
      </c>
      <c r="E15" s="17">
        <v>566.94334992019992</v>
      </c>
      <c r="F15" s="17">
        <v>101047.35642820959</v>
      </c>
      <c r="G15" s="17">
        <v>32.534639902099997</v>
      </c>
      <c r="H15" s="17">
        <v>10521.511029751</v>
      </c>
      <c r="I15" s="17">
        <v>2413.5011702948</v>
      </c>
      <c r="J15" s="17">
        <v>0.37751535920000001</v>
      </c>
      <c r="K15" s="17">
        <v>34.408230921199994</v>
      </c>
      <c r="L15" s="17">
        <v>708.71163641500004</v>
      </c>
      <c r="M15" s="17">
        <v>15.341189854099998</v>
      </c>
      <c r="N15" s="17">
        <v>11.368625511899999</v>
      </c>
      <c r="O15" s="17">
        <v>1.510262671</v>
      </c>
      <c r="P15">
        <f t="shared" si="2"/>
        <v>0.27244685807889996</v>
      </c>
      <c r="Q15">
        <f t="shared" si="3"/>
        <v>0.5669433499201999</v>
      </c>
      <c r="R15">
        <f t="shared" si="4"/>
        <v>101.0473564282096</v>
      </c>
      <c r="S15">
        <f t="shared" si="5"/>
        <v>3.2534639902099996E-2</v>
      </c>
      <c r="T15">
        <f t="shared" si="6"/>
        <v>10.521511029751</v>
      </c>
      <c r="U15">
        <f t="shared" si="7"/>
        <v>2.4135011702948002</v>
      </c>
      <c r="V15">
        <f t="shared" si="8"/>
        <v>3.7751535920000002E-4</v>
      </c>
      <c r="W15">
        <f t="shared" si="9"/>
        <v>3.4408230921199996E-2</v>
      </c>
      <c r="X15">
        <f t="shared" si="10"/>
        <v>0.70871163641500001</v>
      </c>
      <c r="Y15">
        <f t="shared" si="11"/>
        <v>1.5341189854099997E-2</v>
      </c>
      <c r="Z15">
        <f t="shared" si="12"/>
        <v>1.13686255119E-2</v>
      </c>
      <c r="AA15">
        <f t="shared" si="13"/>
        <v>1.510262671E-3</v>
      </c>
      <c r="AB15" s="42">
        <v>512.52</v>
      </c>
      <c r="AC15" s="9">
        <v>40.83</v>
      </c>
      <c r="AD15" s="9">
        <v>0.96</v>
      </c>
      <c r="AE15" s="9">
        <v>2.42</v>
      </c>
      <c r="AF15">
        <f t="shared" si="14"/>
        <v>3.9257472345662812E-2</v>
      </c>
      <c r="AG15">
        <f t="shared" si="15"/>
        <v>4.3952743117968511</v>
      </c>
      <c r="AH15">
        <f t="shared" si="16"/>
        <v>2.6771972764534045E-3</v>
      </c>
      <c r="AI15">
        <f t="shared" si="17"/>
        <v>1.1699233910027058</v>
      </c>
      <c r="AJ15">
        <f t="shared" si="18"/>
        <v>6.1726372641810745E-2</v>
      </c>
      <c r="AK15">
        <f t="shared" si="19"/>
        <v>1.2321658342417188E-3</v>
      </c>
      <c r="AL15">
        <f t="shared" si="20"/>
        <v>3.5364852116516965E-2</v>
      </c>
      <c r="AM15">
        <f t="shared" si="21"/>
        <v>2.1489473684210525</v>
      </c>
      <c r="AN15">
        <f t="shared" si="22"/>
        <v>2.7080394922425949E-2</v>
      </c>
      <c r="AO15">
        <f t="shared" si="23"/>
        <v>5.0385175931709346E-2</v>
      </c>
      <c r="AP15">
        <f t="shared" si="24"/>
        <v>5.7054557630142426</v>
      </c>
      <c r="AQ15">
        <f t="shared" si="25"/>
        <v>2.2264129392751881</v>
      </c>
      <c r="AR15">
        <f t="shared" si="26"/>
        <v>3.4790428237390545</v>
      </c>
      <c r="AS15">
        <f t="shared" si="27"/>
        <v>212.25640267631971</v>
      </c>
      <c r="AT15" s="20">
        <f t="shared" si="28"/>
        <v>884.5838160198125</v>
      </c>
      <c r="AU15">
        <f t="shared" si="29"/>
        <v>4.535532372011537</v>
      </c>
      <c r="AV15">
        <f t="shared" si="30"/>
        <v>7.7465570854135302E-2</v>
      </c>
      <c r="AW15">
        <f t="shared" si="31"/>
        <v>4.4580668011574014</v>
      </c>
      <c r="AX15">
        <f t="shared" si="32"/>
        <v>271.98665553861304</v>
      </c>
      <c r="AY15" s="20">
        <f t="shared" si="33"/>
        <v>892.96255785235485</v>
      </c>
      <c r="AZ15">
        <f t="shared" si="34"/>
        <v>2.6315789473684209E-2</v>
      </c>
    </row>
    <row r="16" spans="1:52">
      <c r="A16">
        <f t="shared" si="35"/>
        <v>308</v>
      </c>
      <c r="B16">
        <f t="shared" si="1"/>
        <v>234</v>
      </c>
      <c r="C16">
        <f t="shared" si="36"/>
        <v>18</v>
      </c>
      <c r="D16" s="17">
        <v>236.10455992530001</v>
      </c>
      <c r="E16" s="17">
        <v>448.09729492770003</v>
      </c>
      <c r="F16" s="17">
        <v>86449.449477794697</v>
      </c>
      <c r="G16" s="17">
        <v>32.172066164699999</v>
      </c>
      <c r="H16" s="17">
        <v>9093.5971179372009</v>
      </c>
      <c r="I16" s="17">
        <v>2065.6096776513</v>
      </c>
      <c r="J16" s="17">
        <v>0.18771095969999999</v>
      </c>
      <c r="K16" s="17">
        <v>27.681191181599999</v>
      </c>
      <c r="L16" s="17">
        <v>685.63464372809995</v>
      </c>
      <c r="M16" s="17">
        <v>13.652680486500001</v>
      </c>
      <c r="N16" s="17">
        <v>9.5443724838000001</v>
      </c>
      <c r="O16" s="17">
        <v>1.3036674156000001</v>
      </c>
      <c r="P16">
        <f t="shared" si="2"/>
        <v>0.23610455992530002</v>
      </c>
      <c r="Q16">
        <f t="shared" si="3"/>
        <v>0.44809729492770001</v>
      </c>
      <c r="R16">
        <f t="shared" si="4"/>
        <v>86.449449477794701</v>
      </c>
      <c r="S16">
        <f t="shared" si="5"/>
        <v>3.2172066164699996E-2</v>
      </c>
      <c r="T16">
        <f t="shared" si="6"/>
        <v>9.0935971179372004</v>
      </c>
      <c r="U16">
        <f t="shared" si="7"/>
        <v>2.0656096776512998</v>
      </c>
      <c r="V16">
        <f t="shared" si="8"/>
        <v>1.8771095969999997E-4</v>
      </c>
      <c r="W16">
        <f t="shared" si="9"/>
        <v>2.76811911816E-2</v>
      </c>
      <c r="X16">
        <f t="shared" si="10"/>
        <v>0.6856346437280999</v>
      </c>
      <c r="Y16">
        <f t="shared" si="11"/>
        <v>1.3652680486500002E-2</v>
      </c>
      <c r="Z16">
        <f t="shared" si="12"/>
        <v>9.5443724838000007E-3</v>
      </c>
      <c r="AA16">
        <f t="shared" si="13"/>
        <v>1.3036674156000001E-3</v>
      </c>
      <c r="AB16" s="42">
        <v>449.71</v>
      </c>
      <c r="AC16" s="9">
        <v>34.92</v>
      </c>
      <c r="AD16" s="9">
        <v>0.83</v>
      </c>
      <c r="AE16" s="9">
        <v>2.0299999999999998</v>
      </c>
      <c r="AF16">
        <f t="shared" si="14"/>
        <v>3.4020829960417866E-2</v>
      </c>
      <c r="AG16">
        <f t="shared" si="15"/>
        <v>3.7603066323529668</v>
      </c>
      <c r="AH16">
        <f t="shared" si="16"/>
        <v>2.6473619555400121E-3</v>
      </c>
      <c r="AI16">
        <f t="shared" si="17"/>
        <v>1.0111486787921276</v>
      </c>
      <c r="AJ16">
        <f t="shared" si="18"/>
        <v>5.2828892011542193E-2</v>
      </c>
      <c r="AK16">
        <f t="shared" si="19"/>
        <v>9.9126915601074309E-4</v>
      </c>
      <c r="AL16">
        <f t="shared" si="20"/>
        <v>3.4213305575254489E-2</v>
      </c>
      <c r="AM16">
        <f t="shared" si="21"/>
        <v>1.8378947368421052</v>
      </c>
      <c r="AN16">
        <f t="shared" si="22"/>
        <v>2.3413258110014101E-2</v>
      </c>
      <c r="AO16">
        <f t="shared" si="23"/>
        <v>4.2265250884863624E-2</v>
      </c>
      <c r="AP16">
        <f t="shared" si="24"/>
        <v>4.8961569698038581</v>
      </c>
      <c r="AQ16">
        <f t="shared" si="25"/>
        <v>1.903573245836983</v>
      </c>
      <c r="AR16">
        <f t="shared" si="26"/>
        <v>2.9925837239668751</v>
      </c>
      <c r="AS16">
        <f t="shared" si="27"/>
        <v>182.57753299921904</v>
      </c>
      <c r="AT16" s="20">
        <f t="shared" si="28"/>
        <v>769.10587902852967</v>
      </c>
      <c r="AU16">
        <f t="shared" si="29"/>
        <v>3.8850082910117321</v>
      </c>
      <c r="AV16">
        <f t="shared" si="30"/>
        <v>6.5678508994877732E-2</v>
      </c>
      <c r="AW16">
        <f t="shared" si="31"/>
        <v>3.8193297820168541</v>
      </c>
      <c r="AX16">
        <f t="shared" si="32"/>
        <v>233.01731000084825</v>
      </c>
      <c r="AY16" s="20">
        <f t="shared" si="33"/>
        <v>775.53205891222171</v>
      </c>
      <c r="AZ16">
        <f t="shared" si="34"/>
        <v>2.6315789473684209E-2</v>
      </c>
    </row>
    <row r="17" spans="1:52">
      <c r="A17">
        <f t="shared" si="35"/>
        <v>326</v>
      </c>
      <c r="B17">
        <f t="shared" si="1"/>
        <v>252</v>
      </c>
      <c r="C17">
        <f t="shared" si="36"/>
        <v>18</v>
      </c>
      <c r="D17" s="17">
        <v>295.91756684280006</v>
      </c>
      <c r="E17" s="17">
        <v>545.13761652540006</v>
      </c>
      <c r="F17" s="17">
        <v>108705.4182615474</v>
      </c>
      <c r="G17" s="17">
        <v>33.738319273500004</v>
      </c>
      <c r="H17" s="17">
        <v>11286.872290282501</v>
      </c>
      <c r="I17" s="17">
        <v>2608.7513557149005</v>
      </c>
      <c r="J17" s="17">
        <v>0.18544765860000001</v>
      </c>
      <c r="K17" s="17">
        <v>32.938883720999996</v>
      </c>
      <c r="L17" s="17">
        <v>811.81006621740005</v>
      </c>
      <c r="M17" s="17">
        <v>17.246846145599999</v>
      </c>
      <c r="N17" s="17">
        <v>11.3406483681</v>
      </c>
      <c r="O17" s="17">
        <v>1.4681807712000001</v>
      </c>
      <c r="P17">
        <f t="shared" si="2"/>
        <v>0.29591756684280007</v>
      </c>
      <c r="Q17">
        <f t="shared" si="3"/>
        <v>0.54513761652540005</v>
      </c>
      <c r="R17">
        <f t="shared" si="4"/>
        <v>108.70541826154739</v>
      </c>
      <c r="S17">
        <f t="shared" si="5"/>
        <v>3.3738319273500003E-2</v>
      </c>
      <c r="T17">
        <f t="shared" si="6"/>
        <v>11.286872290282501</v>
      </c>
      <c r="U17">
        <f t="shared" si="7"/>
        <v>2.6087513557149005</v>
      </c>
      <c r="V17">
        <f t="shared" si="8"/>
        <v>1.8544765860000002E-4</v>
      </c>
      <c r="W17">
        <f t="shared" si="9"/>
        <v>3.2938883720999998E-2</v>
      </c>
      <c r="X17">
        <f t="shared" si="10"/>
        <v>0.81181006621740004</v>
      </c>
      <c r="Y17">
        <f t="shared" si="11"/>
        <v>1.7246846145600001E-2</v>
      </c>
      <c r="Z17">
        <f t="shared" si="12"/>
        <v>1.13406483681E-2</v>
      </c>
      <c r="AA17">
        <f t="shared" si="13"/>
        <v>1.4681807712E-3</v>
      </c>
      <c r="AB17" s="43">
        <v>586.05999999999995</v>
      </c>
      <c r="AC17" s="9">
        <v>42.99</v>
      </c>
      <c r="AD17" s="9">
        <v>0.96</v>
      </c>
      <c r="AE17" s="9">
        <v>2.25</v>
      </c>
      <c r="AF17">
        <f t="shared" si="14"/>
        <v>4.2639418853429402E-2</v>
      </c>
      <c r="AG17">
        <f t="shared" si="15"/>
        <v>4.7283783497845757</v>
      </c>
      <c r="AH17">
        <f t="shared" si="16"/>
        <v>2.7762451572515947E-3</v>
      </c>
      <c r="AI17">
        <f t="shared" si="17"/>
        <v>1.2550265704539474</v>
      </c>
      <c r="AJ17">
        <f t="shared" si="18"/>
        <v>6.6719983522120219E-2</v>
      </c>
      <c r="AK17">
        <f t="shared" si="19"/>
        <v>1.1795482084512084E-3</v>
      </c>
      <c r="AL17">
        <f t="shared" si="20"/>
        <v>4.0509484342185632E-2</v>
      </c>
      <c r="AM17">
        <f t="shared" si="21"/>
        <v>2.2626315789473685</v>
      </c>
      <c r="AN17">
        <f t="shared" si="22"/>
        <v>2.7080394922425949E-2</v>
      </c>
      <c r="AO17">
        <f t="shared" si="23"/>
        <v>4.6845721424109928E-2</v>
      </c>
      <c r="AP17">
        <f t="shared" si="24"/>
        <v>6.1372296003219624</v>
      </c>
      <c r="AQ17">
        <f t="shared" si="25"/>
        <v>2.3365576952939047</v>
      </c>
      <c r="AR17">
        <f t="shared" si="26"/>
        <v>3.8006719050280577</v>
      </c>
      <c r="AS17">
        <f t="shared" si="27"/>
        <v>231.87899292576179</v>
      </c>
      <c r="AT17" s="20">
        <f t="shared" si="28"/>
        <v>988.45957728588678</v>
      </c>
      <c r="AU17">
        <f t="shared" si="29"/>
        <v>4.8822030298680152</v>
      </c>
      <c r="AV17">
        <f t="shared" si="30"/>
        <v>7.3926116346535869E-2</v>
      </c>
      <c r="AW17">
        <f t="shared" si="31"/>
        <v>4.8082769135214791</v>
      </c>
      <c r="AX17">
        <f t="shared" si="32"/>
        <v>293.35297449394545</v>
      </c>
      <c r="AY17" s="20">
        <f t="shared" si="33"/>
        <v>995.65668656378784</v>
      </c>
      <c r="AZ17">
        <f t="shared" si="34"/>
        <v>2.6315789473684209E-2</v>
      </c>
    </row>
    <row r="18" spans="1:52">
      <c r="A18">
        <v>350</v>
      </c>
      <c r="B18">
        <f t="shared" si="1"/>
        <v>276</v>
      </c>
      <c r="C18">
        <f t="shared" si="36"/>
        <v>24</v>
      </c>
      <c r="D18" s="17">
        <v>323.59249264279998</v>
      </c>
      <c r="E18" s="17">
        <v>570.15036454770006</v>
      </c>
      <c r="F18" s="17">
        <v>118678.32769724088</v>
      </c>
      <c r="G18" s="17">
        <v>32.079754045199998</v>
      </c>
      <c r="H18" s="17">
        <v>12329.610820722799</v>
      </c>
      <c r="I18" s="17">
        <v>2846.0678409533998</v>
      </c>
      <c r="J18" s="17">
        <v>0.2629571611</v>
      </c>
      <c r="K18" s="17">
        <v>30.559211143500001</v>
      </c>
      <c r="L18" s="17">
        <v>861.89149556129985</v>
      </c>
      <c r="M18" s="17">
        <v>19.164060959499999</v>
      </c>
      <c r="N18" s="17">
        <v>11.9418645298</v>
      </c>
      <c r="O18" s="17">
        <v>1.3782054852999999</v>
      </c>
      <c r="P18">
        <f t="shared" si="2"/>
        <v>0.32359249264279999</v>
      </c>
      <c r="Q18">
        <f t="shared" si="3"/>
        <v>0.57015036454770007</v>
      </c>
      <c r="R18">
        <f t="shared" si="4"/>
        <v>118.67832769724087</v>
      </c>
      <c r="S18">
        <f t="shared" si="5"/>
        <v>3.2079754045199999E-2</v>
      </c>
      <c r="T18">
        <f t="shared" si="6"/>
        <v>12.329610820722799</v>
      </c>
      <c r="U18">
        <f t="shared" si="7"/>
        <v>2.8460678409533999</v>
      </c>
      <c r="V18">
        <f t="shared" si="8"/>
        <v>2.6295716110000001E-4</v>
      </c>
      <c r="W18">
        <f t="shared" si="9"/>
        <v>3.0559211143499999E-2</v>
      </c>
      <c r="X18">
        <f t="shared" si="10"/>
        <v>0.86189149556129985</v>
      </c>
      <c r="Y18">
        <f t="shared" si="11"/>
        <v>1.9164060959499997E-2</v>
      </c>
      <c r="Z18">
        <f t="shared" si="12"/>
        <v>1.1941864529800001E-2</v>
      </c>
      <c r="AA18">
        <f t="shared" si="13"/>
        <v>1.3782054852999998E-3</v>
      </c>
      <c r="AB18" s="43">
        <v>650.71</v>
      </c>
      <c r="AC18" s="9">
        <v>45.84</v>
      </c>
      <c r="AD18" s="9">
        <v>1</v>
      </c>
      <c r="AE18" s="9">
        <v>2.4900000000000002</v>
      </c>
      <c r="AF18">
        <f t="shared" si="14"/>
        <v>4.6627160323170026E-2</v>
      </c>
      <c r="AG18">
        <f t="shared" si="15"/>
        <v>5.1621717136685898</v>
      </c>
      <c r="AH18">
        <f t="shared" si="16"/>
        <v>2.6397658132236166E-3</v>
      </c>
      <c r="AI18">
        <f t="shared" si="17"/>
        <v>1.3709722928898589</v>
      </c>
      <c r="AJ18">
        <f t="shared" si="18"/>
        <v>7.2789458847913033E-2</v>
      </c>
      <c r="AK18">
        <f t="shared" si="19"/>
        <v>1.0943316434556848E-3</v>
      </c>
      <c r="AL18">
        <f t="shared" si="20"/>
        <v>4.3008557662739512E-2</v>
      </c>
      <c r="AM18">
        <f t="shared" si="21"/>
        <v>2.4126315789473685</v>
      </c>
      <c r="AN18">
        <f t="shared" si="22"/>
        <v>2.8208744710860365E-2</v>
      </c>
      <c r="AO18">
        <f t="shared" si="23"/>
        <v>5.1842598376014994E-2</v>
      </c>
      <c r="AP18">
        <f t="shared" si="24"/>
        <v>6.6993032808489508</v>
      </c>
      <c r="AQ18">
        <f t="shared" si="25"/>
        <v>2.4926829220342439</v>
      </c>
      <c r="AR18">
        <f t="shared" si="26"/>
        <v>4.2066203588147069</v>
      </c>
      <c r="AS18">
        <f t="shared" si="27"/>
        <v>256.64590809128526</v>
      </c>
      <c r="AT18" s="20">
        <f t="shared" si="28"/>
        <v>1092.3581877681429</v>
      </c>
      <c r="AU18">
        <f t="shared" si="29"/>
        <v>5.3283309879590917</v>
      </c>
      <c r="AV18">
        <f t="shared" si="30"/>
        <v>8.0051343086875365E-2</v>
      </c>
      <c r="AW18">
        <f t="shared" si="31"/>
        <v>5.2482796448722162</v>
      </c>
      <c r="AX18">
        <f t="shared" si="32"/>
        <v>320.19754113365389</v>
      </c>
      <c r="AY18" s="20">
        <f t="shared" si="33"/>
        <v>1097.7402099897886</v>
      </c>
      <c r="AZ18">
        <f t="shared" si="34"/>
        <v>3.5087719298245612E-2</v>
      </c>
    </row>
    <row r="19" spans="1:52">
      <c r="A19">
        <v>362</v>
      </c>
      <c r="B19">
        <f t="shared" si="1"/>
        <v>288</v>
      </c>
      <c r="C19">
        <f t="shared" si="36"/>
        <v>12</v>
      </c>
      <c r="D19" s="17">
        <v>330.77621624669996</v>
      </c>
      <c r="E19" s="17">
        <v>549.08428479029999</v>
      </c>
      <c r="F19" s="17">
        <v>119259.42875239049</v>
      </c>
      <c r="G19" s="17">
        <v>38.473978428900004</v>
      </c>
      <c r="H19" s="17">
        <v>12399.297527307599</v>
      </c>
      <c r="I19" s="17">
        <v>2825.6631106473001</v>
      </c>
      <c r="J19" s="17">
        <v>0.1942373097</v>
      </c>
      <c r="K19" s="17">
        <v>28.426700376900001</v>
      </c>
      <c r="L19" s="17">
        <v>853.96923925739998</v>
      </c>
      <c r="M19" s="17">
        <v>19.241141427900001</v>
      </c>
      <c r="N19" s="17">
        <v>11.807600855399999</v>
      </c>
      <c r="O19" s="17">
        <v>1.4159587113000001</v>
      </c>
      <c r="P19">
        <f t="shared" si="2"/>
        <v>0.33077621624669995</v>
      </c>
      <c r="Q19">
        <f t="shared" si="3"/>
        <v>0.54908428479030003</v>
      </c>
      <c r="R19">
        <f t="shared" si="4"/>
        <v>119.25942875239049</v>
      </c>
      <c r="S19">
        <f t="shared" si="5"/>
        <v>3.8473978428900005E-2</v>
      </c>
      <c r="T19">
        <f t="shared" si="6"/>
        <v>12.399297527307599</v>
      </c>
      <c r="U19">
        <f t="shared" si="7"/>
        <v>2.8256631106473002</v>
      </c>
      <c r="V19">
        <f t="shared" si="8"/>
        <v>1.9423730970000001E-4</v>
      </c>
      <c r="W19">
        <f t="shared" si="9"/>
        <v>2.84267003769E-2</v>
      </c>
      <c r="X19">
        <f t="shared" si="10"/>
        <v>0.85396923925739998</v>
      </c>
      <c r="Y19">
        <f t="shared" si="11"/>
        <v>1.92411414279E-2</v>
      </c>
      <c r="Z19">
        <f t="shared" si="12"/>
        <v>1.1807600855399999E-2</v>
      </c>
      <c r="AA19">
        <f t="shared" si="13"/>
        <v>1.4159587113000002E-3</v>
      </c>
      <c r="AB19" s="43">
        <v>652.67999999999995</v>
      </c>
      <c r="AC19" s="9">
        <v>45.63</v>
      </c>
      <c r="AD19" s="9">
        <v>0.98</v>
      </c>
      <c r="AE19" s="9">
        <v>2.79</v>
      </c>
      <c r="AF19">
        <f t="shared" si="14"/>
        <v>4.7662278998083563E-2</v>
      </c>
      <c r="AG19">
        <f t="shared" si="15"/>
        <v>5.187447966611157</v>
      </c>
      <c r="AH19">
        <f t="shared" si="16"/>
        <v>3.1659311605760137E-3</v>
      </c>
      <c r="AI19">
        <f t="shared" si="17"/>
        <v>1.3787210000712675</v>
      </c>
      <c r="AJ19">
        <f t="shared" si="18"/>
        <v>7.2267598737782615E-2</v>
      </c>
      <c r="AK19">
        <f t="shared" si="19"/>
        <v>1.0179659938012533E-3</v>
      </c>
      <c r="AL19">
        <f t="shared" si="20"/>
        <v>4.2613235491886226E-2</v>
      </c>
      <c r="AM19">
        <f t="shared" si="21"/>
        <v>2.4015789473684213</v>
      </c>
      <c r="AN19">
        <f t="shared" si="22"/>
        <v>2.7644569816643157E-2</v>
      </c>
      <c r="AO19">
        <f t="shared" si="23"/>
        <v>5.8088694565896312E-2</v>
      </c>
      <c r="AP19">
        <f t="shared" si="24"/>
        <v>6.7328959770645547</v>
      </c>
      <c r="AQ19">
        <f t="shared" si="25"/>
        <v>2.487312211750961</v>
      </c>
      <c r="AR19">
        <f t="shared" si="26"/>
        <v>4.2455837653135937</v>
      </c>
      <c r="AS19">
        <f t="shared" si="27"/>
        <v>259.02306552178237</v>
      </c>
      <c r="AT19" s="20">
        <f t="shared" si="28"/>
        <v>1097.388185331228</v>
      </c>
      <c r="AU19">
        <f t="shared" si="29"/>
        <v>5.3541749769932867</v>
      </c>
      <c r="AV19">
        <f t="shared" si="30"/>
        <v>8.5733264382539476E-2</v>
      </c>
      <c r="AW19">
        <f t="shared" si="31"/>
        <v>5.2684417126107475</v>
      </c>
      <c r="AX19">
        <f t="shared" si="32"/>
        <v>321.42762888638168</v>
      </c>
      <c r="AY19" s="20">
        <f t="shared" si="33"/>
        <v>1101.7634511685196</v>
      </c>
      <c r="AZ19">
        <f t="shared" si="34"/>
        <v>1.7543859649122806E-2</v>
      </c>
    </row>
    <row r="20" spans="1:52">
      <c r="A20">
        <f t="shared" si="35"/>
        <v>380</v>
      </c>
      <c r="B20">
        <f t="shared" si="1"/>
        <v>306</v>
      </c>
      <c r="C20">
        <f t="shared" si="36"/>
        <v>18</v>
      </c>
      <c r="D20" s="17">
        <v>383.00387436900002</v>
      </c>
      <c r="E20" s="17">
        <v>622.30327354899998</v>
      </c>
      <c r="F20" s="17">
        <v>139826.66559473349</v>
      </c>
      <c r="G20" s="17">
        <v>30.595343142000004</v>
      </c>
      <c r="H20" s="17">
        <v>14499.807573836</v>
      </c>
      <c r="I20" s="17">
        <v>3336.086238332</v>
      </c>
      <c r="J20" s="17">
        <v>0.24047635950000001</v>
      </c>
      <c r="K20" s="17">
        <v>29.404428053499998</v>
      </c>
      <c r="L20" s="17">
        <v>962.81000989300003</v>
      </c>
      <c r="M20" s="17">
        <v>22.274298585500002</v>
      </c>
      <c r="N20" s="17">
        <v>13.621152174000001</v>
      </c>
      <c r="O20" s="17">
        <v>1.5579579530000001</v>
      </c>
      <c r="P20">
        <f t="shared" si="2"/>
        <v>0.38300387436900002</v>
      </c>
      <c r="Q20">
        <f t="shared" si="3"/>
        <v>0.62230327354899995</v>
      </c>
      <c r="R20">
        <f t="shared" si="4"/>
        <v>139.8266655947335</v>
      </c>
      <c r="S20">
        <f t="shared" si="5"/>
        <v>3.0595343142000006E-2</v>
      </c>
      <c r="T20">
        <f t="shared" si="6"/>
        <v>14.499807573836</v>
      </c>
      <c r="U20">
        <f t="shared" si="7"/>
        <v>3.3360862383319998</v>
      </c>
      <c r="V20">
        <f t="shared" si="8"/>
        <v>2.4047635950000002E-4</v>
      </c>
      <c r="W20">
        <f t="shared" si="9"/>
        <v>2.9404428053499999E-2</v>
      </c>
      <c r="X20">
        <f t="shared" si="10"/>
        <v>0.96281000989300003</v>
      </c>
      <c r="Y20">
        <f t="shared" si="11"/>
        <v>2.2274298585500001E-2</v>
      </c>
      <c r="Z20">
        <f t="shared" si="12"/>
        <v>1.3621152174000001E-2</v>
      </c>
      <c r="AA20">
        <f t="shared" si="13"/>
        <v>1.5579579530000001E-3</v>
      </c>
      <c r="AB20" s="43">
        <v>758.94</v>
      </c>
      <c r="AC20" s="9">
        <v>52.89</v>
      </c>
      <c r="AD20" s="9">
        <v>1.1000000000000001</v>
      </c>
      <c r="AE20" s="9">
        <v>3.06</v>
      </c>
      <c r="AF20">
        <f t="shared" si="14"/>
        <v>5.5187878151152739E-2</v>
      </c>
      <c r="AG20">
        <f t="shared" si="15"/>
        <v>6.0820646191706613</v>
      </c>
      <c r="AH20">
        <f t="shared" si="16"/>
        <v>2.5176172097922242E-3</v>
      </c>
      <c r="AI20">
        <f t="shared" si="17"/>
        <v>1.6122840148816899</v>
      </c>
      <c r="AJ20">
        <f t="shared" si="18"/>
        <v>8.5321898678567765E-2</v>
      </c>
      <c r="AK20">
        <f t="shared" si="19"/>
        <v>1.0529786232229186E-3</v>
      </c>
      <c r="AL20">
        <f t="shared" si="20"/>
        <v>4.8044411671307387E-2</v>
      </c>
      <c r="AM20">
        <f t="shared" si="21"/>
        <v>2.783684210526316</v>
      </c>
      <c r="AN20">
        <f t="shared" si="22"/>
        <v>3.1029619181946404E-2</v>
      </c>
      <c r="AO20">
        <f t="shared" si="23"/>
        <v>6.3710181136789501E-2</v>
      </c>
      <c r="AP20">
        <f t="shared" si="24"/>
        <v>7.8864734183863936</v>
      </c>
      <c r="AQ20">
        <f t="shared" si="25"/>
        <v>2.8784240108450518</v>
      </c>
      <c r="AR20">
        <f t="shared" si="26"/>
        <v>5.0080494075413418</v>
      </c>
      <c r="AS20">
        <f t="shared" si="27"/>
        <v>305.54109435409725</v>
      </c>
      <c r="AT20" s="20">
        <f t="shared" si="28"/>
        <v>1281.2217706900051</v>
      </c>
      <c r="AU20">
        <f t="shared" si="29"/>
        <v>6.2741894035047041</v>
      </c>
      <c r="AV20">
        <f t="shared" si="30"/>
        <v>9.4739800318735912E-2</v>
      </c>
      <c r="AW20">
        <f t="shared" si="31"/>
        <v>6.1794496031859678</v>
      </c>
      <c r="AX20">
        <f t="shared" si="32"/>
        <v>377.0082202903759</v>
      </c>
      <c r="AY20" s="20">
        <f t="shared" si="33"/>
        <v>1285.2990890524479</v>
      </c>
      <c r="AZ20">
        <f t="shared" si="34"/>
        <v>2.6315789473684209E-2</v>
      </c>
    </row>
    <row r="21" spans="1:52">
      <c r="A21">
        <f t="shared" si="35"/>
        <v>398</v>
      </c>
      <c r="B21">
        <f t="shared" si="1"/>
        <v>324</v>
      </c>
      <c r="C21">
        <f t="shared" si="36"/>
        <v>18</v>
      </c>
      <c r="D21" s="17">
        <v>189.65263312019999</v>
      </c>
      <c r="E21" s="17">
        <v>238.4722242066</v>
      </c>
      <c r="F21" s="17">
        <v>69434.800884251395</v>
      </c>
      <c r="G21" s="17">
        <v>30.405994144199997</v>
      </c>
      <c r="H21" s="17">
        <v>7480.5102500976</v>
      </c>
      <c r="I21" s="17">
        <v>1603.8986588033999</v>
      </c>
      <c r="J21" s="17">
        <v>5.7351006000000001E-3</v>
      </c>
      <c r="K21" s="17">
        <v>11.863810209599999</v>
      </c>
      <c r="L21" s="17">
        <v>555.78608375099998</v>
      </c>
      <c r="M21" s="17">
        <v>11.138873370599999</v>
      </c>
      <c r="N21" s="17">
        <v>7.0546768169999989</v>
      </c>
      <c r="O21" s="17">
        <v>0.73902305099999999</v>
      </c>
      <c r="P21">
        <f t="shared" si="2"/>
        <v>0.1896526331202</v>
      </c>
      <c r="Q21">
        <f t="shared" si="3"/>
        <v>0.2384722242066</v>
      </c>
      <c r="R21">
        <f t="shared" si="4"/>
        <v>69.434800884251402</v>
      </c>
      <c r="S21">
        <f t="shared" si="5"/>
        <v>3.0405994144199998E-2</v>
      </c>
      <c r="T21">
        <f t="shared" si="6"/>
        <v>7.4805102500976002</v>
      </c>
      <c r="U21">
        <f t="shared" si="7"/>
        <v>1.6038986588033999</v>
      </c>
      <c r="V21">
        <f t="shared" si="8"/>
        <v>5.7351006E-6</v>
      </c>
      <c r="W21">
        <f t="shared" si="9"/>
        <v>1.1863810209599999E-2</v>
      </c>
      <c r="X21">
        <f t="shared" si="10"/>
        <v>0.55578608375100003</v>
      </c>
      <c r="Y21">
        <f t="shared" si="11"/>
        <v>1.1138873370599999E-2</v>
      </c>
      <c r="Z21">
        <f t="shared" si="12"/>
        <v>7.0546768169999991E-3</v>
      </c>
      <c r="AA21">
        <f t="shared" si="13"/>
        <v>7.3902305100000002E-4</v>
      </c>
      <c r="AB21" s="42">
        <v>404.03</v>
      </c>
      <c r="AC21" s="9">
        <v>27</v>
      </c>
      <c r="AD21" s="9">
        <v>0.67</v>
      </c>
      <c r="AE21" s="9">
        <v>1.45</v>
      </c>
      <c r="AF21">
        <f t="shared" si="14"/>
        <v>2.7327468749308356E-2</v>
      </c>
      <c r="AG21">
        <f t="shared" si="15"/>
        <v>3.0202175243258549</v>
      </c>
      <c r="AH21">
        <f t="shared" si="16"/>
        <v>2.5020361361201399E-3</v>
      </c>
      <c r="AI21">
        <f t="shared" si="17"/>
        <v>0.83178394181959969</v>
      </c>
      <c r="AJ21">
        <f t="shared" si="18"/>
        <v>4.1020426056352935E-2</v>
      </c>
      <c r="AK21">
        <f t="shared" si="19"/>
        <v>4.2484548646732316E-4</v>
      </c>
      <c r="AL21">
        <f t="shared" si="20"/>
        <v>2.7733836514520962E-2</v>
      </c>
      <c r="AM21">
        <f t="shared" si="21"/>
        <v>1.4210526315789473</v>
      </c>
      <c r="AN21">
        <f t="shared" si="22"/>
        <v>1.8899858956276445E-2</v>
      </c>
      <c r="AO21">
        <f t="shared" si="23"/>
        <v>3.0189464917759732E-2</v>
      </c>
      <c r="AP21">
        <f t="shared" si="24"/>
        <v>3.9510100790882241</v>
      </c>
      <c r="AQ21">
        <f t="shared" si="25"/>
        <v>1.4701419554529835</v>
      </c>
      <c r="AR21">
        <f t="shared" si="26"/>
        <v>2.4808681236352408</v>
      </c>
      <c r="AS21">
        <f t="shared" si="27"/>
        <v>151.35776422298605</v>
      </c>
      <c r="AT21" s="20">
        <f t="shared" si="28"/>
        <v>664.05315476157</v>
      </c>
      <c r="AU21">
        <f t="shared" si="29"/>
        <v>3.1192261372686243</v>
      </c>
      <c r="AV21">
        <f t="shared" si="30"/>
        <v>4.9089323874036181E-2</v>
      </c>
      <c r="AW21">
        <f t="shared" si="31"/>
        <v>3.0701368133945883</v>
      </c>
      <c r="AX21">
        <f t="shared" si="32"/>
        <v>187.30904698520382</v>
      </c>
      <c r="AY21" s="20">
        <f t="shared" si="33"/>
        <v>665.52392727369022</v>
      </c>
      <c r="AZ21">
        <f t="shared" si="34"/>
        <v>2.6315789473684209E-2</v>
      </c>
    </row>
    <row r="22" spans="1:52">
      <c r="A22">
        <f t="shared" si="35"/>
        <v>416</v>
      </c>
      <c r="B22">
        <f t="shared" si="1"/>
        <v>342</v>
      </c>
      <c r="C22">
        <f t="shared" si="36"/>
        <v>18</v>
      </c>
      <c r="D22" s="17">
        <v>205.54517120170001</v>
      </c>
      <c r="E22" s="17">
        <v>248.78687820800002</v>
      </c>
      <c r="F22" s="17">
        <v>74071.526802786699</v>
      </c>
      <c r="G22" s="17">
        <v>32.095667346600003</v>
      </c>
      <c r="H22" s="17">
        <v>8049.5065434860999</v>
      </c>
      <c r="I22" s="17">
        <v>1705.7318872946</v>
      </c>
      <c r="J22" s="17">
        <v>0.14056555700000001</v>
      </c>
      <c r="K22" s="17">
        <v>15.622799834399999</v>
      </c>
      <c r="L22" s="17">
        <v>575.99780882380003</v>
      </c>
      <c r="M22" s="17">
        <v>12.041007414699999</v>
      </c>
      <c r="N22" s="17">
        <v>7.3937482982000002</v>
      </c>
      <c r="O22" s="17">
        <v>0.92297974009999995</v>
      </c>
      <c r="P22">
        <f t="shared" si="2"/>
        <v>0.20554517120170002</v>
      </c>
      <c r="Q22">
        <f t="shared" si="3"/>
        <v>0.24878687820800002</v>
      </c>
      <c r="R22">
        <f t="shared" si="4"/>
        <v>74.071526802786693</v>
      </c>
      <c r="S22">
        <f t="shared" si="5"/>
        <v>3.20956673466E-2</v>
      </c>
      <c r="T22">
        <f t="shared" si="6"/>
        <v>8.0495065434860997</v>
      </c>
      <c r="U22">
        <f t="shared" si="7"/>
        <v>1.7057318872946001</v>
      </c>
      <c r="V22">
        <f t="shared" si="8"/>
        <v>1.4056555700000002E-4</v>
      </c>
      <c r="W22">
        <f t="shared" si="9"/>
        <v>1.5622799834399998E-2</v>
      </c>
      <c r="X22">
        <f t="shared" si="10"/>
        <v>0.57599780882380003</v>
      </c>
      <c r="Y22">
        <f t="shared" si="11"/>
        <v>1.2041007414699999E-2</v>
      </c>
      <c r="Z22">
        <f t="shared" si="12"/>
        <v>7.3937482982000006E-3</v>
      </c>
      <c r="AA22">
        <f t="shared" si="13"/>
        <v>9.2297974009999994E-4</v>
      </c>
      <c r="AB22" s="42">
        <v>429.71</v>
      </c>
      <c r="AC22" s="9">
        <v>26.91</v>
      </c>
      <c r="AD22" s="9">
        <v>0.68</v>
      </c>
      <c r="AE22" s="9">
        <v>1.47</v>
      </c>
      <c r="AF22">
        <f t="shared" si="14"/>
        <v>2.9617459827334294E-2</v>
      </c>
      <c r="AG22">
        <f t="shared" si="15"/>
        <v>3.2219019922917225</v>
      </c>
      <c r="AH22">
        <f t="shared" si="16"/>
        <v>2.6410752805266407E-3</v>
      </c>
      <c r="AI22">
        <f t="shared" si="17"/>
        <v>0.89505261788207191</v>
      </c>
      <c r="AJ22">
        <f t="shared" si="18"/>
        <v>4.3624856452547316E-2</v>
      </c>
      <c r="AK22">
        <f t="shared" si="19"/>
        <v>5.5945567894001786E-4</v>
      </c>
      <c r="AL22">
        <f t="shared" si="20"/>
        <v>2.8742405629930141E-2</v>
      </c>
      <c r="AM22">
        <f t="shared" si="21"/>
        <v>1.4163157894736842</v>
      </c>
      <c r="AN22">
        <f t="shared" si="22"/>
        <v>1.9181946403385049E-2</v>
      </c>
      <c r="AO22">
        <f t="shared" si="23"/>
        <v>3.0605871330418487E-2</v>
      </c>
      <c r="AP22">
        <f t="shared" si="24"/>
        <v>4.2221398630430729</v>
      </c>
      <c r="AQ22">
        <f t="shared" si="25"/>
        <v>1.4661036072074878</v>
      </c>
      <c r="AR22">
        <f t="shared" si="26"/>
        <v>2.7560362558355851</v>
      </c>
      <c r="AS22">
        <f t="shared" si="27"/>
        <v>168.14577196852903</v>
      </c>
      <c r="AT22" s="20">
        <f t="shared" si="28"/>
        <v>711.82058552751084</v>
      </c>
      <c r="AU22">
        <f t="shared" si="29"/>
        <v>3.3270872451610014</v>
      </c>
      <c r="AV22">
        <f t="shared" si="30"/>
        <v>4.9787817733803537E-2</v>
      </c>
      <c r="AW22">
        <f t="shared" si="31"/>
        <v>3.2772994274271978</v>
      </c>
      <c r="AX22">
        <f t="shared" si="32"/>
        <v>199.94803806733333</v>
      </c>
      <c r="AY22" s="20">
        <f t="shared" si="33"/>
        <v>708.6633450828291</v>
      </c>
      <c r="AZ22">
        <f t="shared" si="34"/>
        <v>2.6315789473684209E-2</v>
      </c>
    </row>
    <row r="23" spans="1:52">
      <c r="A23">
        <f t="shared" si="35"/>
        <v>434</v>
      </c>
      <c r="B23">
        <f t="shared" si="1"/>
        <v>360</v>
      </c>
      <c r="C23">
        <f t="shared" si="36"/>
        <v>18</v>
      </c>
      <c r="D23" s="17">
        <v>123.3310242396</v>
      </c>
      <c r="E23" s="17">
        <v>137.71415346539999</v>
      </c>
      <c r="F23" s="17">
        <v>43969.894232798397</v>
      </c>
      <c r="G23" s="17">
        <v>100.8811238646</v>
      </c>
      <c r="H23" s="17">
        <v>6079.1705149277996</v>
      </c>
      <c r="I23" s="17">
        <v>1246.5090230399999</v>
      </c>
      <c r="J23" s="17">
        <v>25.655217915599998</v>
      </c>
      <c r="K23" s="17">
        <v>128.63176643099999</v>
      </c>
      <c r="L23" s="17">
        <v>4505.6929426386005</v>
      </c>
      <c r="M23" s="17">
        <v>10.923555558599999</v>
      </c>
      <c r="N23" s="17">
        <v>38.2035174126</v>
      </c>
      <c r="O23" s="17">
        <v>8.4996203207999983</v>
      </c>
      <c r="P23">
        <f t="shared" si="2"/>
        <v>0.1233310242396</v>
      </c>
      <c r="Q23">
        <f t="shared" si="3"/>
        <v>0.1377141534654</v>
      </c>
      <c r="R23">
        <f t="shared" si="4"/>
        <v>43.969894232798396</v>
      </c>
      <c r="S23">
        <f t="shared" si="5"/>
        <v>0.10088112386460001</v>
      </c>
      <c r="T23">
        <f t="shared" si="6"/>
        <v>6.0791705149277995</v>
      </c>
      <c r="U23">
        <f t="shared" si="7"/>
        <v>1.2465090230399998</v>
      </c>
      <c r="V23">
        <f t="shared" si="8"/>
        <v>2.56552179156E-2</v>
      </c>
      <c r="W23">
        <f t="shared" si="9"/>
        <v>0.12863176643099999</v>
      </c>
      <c r="X23">
        <f t="shared" si="10"/>
        <v>4.5056929426386008</v>
      </c>
      <c r="Y23">
        <f t="shared" si="11"/>
        <v>1.0923555558599999E-2</v>
      </c>
      <c r="Z23">
        <f t="shared" si="12"/>
        <v>3.8203517412600002E-2</v>
      </c>
      <c r="AA23">
        <f t="shared" si="13"/>
        <v>8.4996203207999988E-3</v>
      </c>
      <c r="AB23" s="42">
        <v>254.09</v>
      </c>
      <c r="AC23" s="9">
        <v>15.23</v>
      </c>
      <c r="AD23" s="9">
        <v>0.32</v>
      </c>
      <c r="AE23" s="9">
        <v>0.81</v>
      </c>
      <c r="AF23">
        <f t="shared" si="14"/>
        <v>1.7771040956714695E-2</v>
      </c>
      <c r="AG23">
        <f t="shared" si="15"/>
        <v>1.9125660823313788</v>
      </c>
      <c r="AH23">
        <f t="shared" si="16"/>
        <v>8.3012650783460193E-3</v>
      </c>
      <c r="AI23">
        <f t="shared" si="17"/>
        <v>0.67596410469916224</v>
      </c>
      <c r="AJ23">
        <f t="shared" si="18"/>
        <v>3.1880026164705873E-2</v>
      </c>
      <c r="AK23">
        <f t="shared" si="19"/>
        <v>4.6063300422918528E-3</v>
      </c>
      <c r="AL23">
        <f t="shared" si="20"/>
        <v>0.22483497717757489</v>
      </c>
      <c r="AM23">
        <f t="shared" si="21"/>
        <v>0.80157894736842106</v>
      </c>
      <c r="AN23">
        <f t="shared" si="22"/>
        <v>9.0267983074753168E-3</v>
      </c>
      <c r="AO23">
        <f t="shared" si="23"/>
        <v>1.6864459712679577E-2</v>
      </c>
      <c r="AP23">
        <f t="shared" si="24"/>
        <v>2.8759238264501747</v>
      </c>
      <c r="AQ23">
        <f t="shared" si="25"/>
        <v>0.82747020538857596</v>
      </c>
      <c r="AR23">
        <f t="shared" si="26"/>
        <v>2.0484536210615989</v>
      </c>
      <c r="AS23">
        <f t="shared" si="27"/>
        <v>124.97615542096814</v>
      </c>
      <c r="AT23" s="20">
        <f t="shared" si="28"/>
        <v>451.71798020237355</v>
      </c>
      <c r="AU23">
        <f t="shared" si="29"/>
        <v>2.1999597217510121</v>
      </c>
      <c r="AV23">
        <f t="shared" si="30"/>
        <v>2.5891258020154892E-2</v>
      </c>
      <c r="AW23">
        <f t="shared" si="31"/>
        <v>2.1740684637308574</v>
      </c>
      <c r="AX23">
        <f t="shared" si="32"/>
        <v>132.63991697221959</v>
      </c>
      <c r="AY23" s="20">
        <f t="shared" si="33"/>
        <v>438.07257123869715</v>
      </c>
      <c r="AZ23">
        <f t="shared" si="34"/>
        <v>2.6315789473684209E-2</v>
      </c>
    </row>
    <row r="24" spans="1:52">
      <c r="A24">
        <f t="shared" si="35"/>
        <v>452</v>
      </c>
      <c r="B24">
        <f t="shared" si="1"/>
        <v>378</v>
      </c>
      <c r="C24">
        <f t="shared" si="36"/>
        <v>18</v>
      </c>
      <c r="D24" s="17">
        <v>178.30914202139999</v>
      </c>
      <c r="E24" s="17">
        <v>92.798266642399994</v>
      </c>
      <c r="F24" s="17">
        <v>65375.509402188211</v>
      </c>
      <c r="G24" s="17">
        <v>109.340286725</v>
      </c>
      <c r="H24" s="17">
        <v>9053.1468908364004</v>
      </c>
      <c r="I24" s="17">
        <v>2958.173244178</v>
      </c>
      <c r="J24" s="17">
        <v>3.7371731445999998</v>
      </c>
      <c r="K24" s="17">
        <v>81.599528724199999</v>
      </c>
      <c r="L24" s="17">
        <v>627.01185520440004</v>
      </c>
      <c r="M24" s="17">
        <v>8.0649334624000009</v>
      </c>
      <c r="N24" s="17">
        <v>5.3397317433999998</v>
      </c>
      <c r="O24" s="17">
        <v>0.64546653779999996</v>
      </c>
      <c r="P24">
        <f t="shared" si="2"/>
        <v>0.1783091420214</v>
      </c>
      <c r="Q24">
        <f t="shared" si="3"/>
        <v>9.2798266642399999E-2</v>
      </c>
      <c r="R24">
        <f t="shared" si="4"/>
        <v>65.375509402188214</v>
      </c>
      <c r="S24">
        <f t="shared" si="5"/>
        <v>0.109340286725</v>
      </c>
      <c r="T24">
        <f t="shared" si="6"/>
        <v>9.0531468908364001</v>
      </c>
      <c r="U24">
        <f t="shared" si="7"/>
        <v>2.958173244178</v>
      </c>
      <c r="V24">
        <f t="shared" si="8"/>
        <v>3.7371731445999998E-3</v>
      </c>
      <c r="W24">
        <f t="shared" si="9"/>
        <v>8.1599528724199996E-2</v>
      </c>
      <c r="X24">
        <f t="shared" si="10"/>
        <v>0.62701185520440006</v>
      </c>
      <c r="Y24">
        <f t="shared" si="11"/>
        <v>8.0649334624000001E-3</v>
      </c>
      <c r="Z24">
        <f t="shared" si="12"/>
        <v>5.3397317433999999E-3</v>
      </c>
      <c r="AA24">
        <f t="shared" si="13"/>
        <v>6.4546653779999998E-4</v>
      </c>
      <c r="AB24" s="42">
        <v>425.11</v>
      </c>
      <c r="AC24" s="9">
        <v>21.47</v>
      </c>
      <c r="AD24" s="9">
        <v>0.78</v>
      </c>
      <c r="AE24" s="9">
        <v>1</v>
      </c>
      <c r="AF24">
        <f t="shared" si="14"/>
        <v>2.5692959945446684E-2</v>
      </c>
      <c r="AG24">
        <f t="shared" si="15"/>
        <v>2.8436498217567734</v>
      </c>
      <c r="AH24">
        <f t="shared" si="16"/>
        <v>8.9973492470685045E-3</v>
      </c>
      <c r="AI24">
        <f t="shared" si="17"/>
        <v>1.0066508774095329</v>
      </c>
      <c r="AJ24">
        <f t="shared" si="18"/>
        <v>7.5656604710434783E-2</v>
      </c>
      <c r="AK24">
        <f t="shared" si="19"/>
        <v>2.9220959256651743E-3</v>
      </c>
      <c r="AL24">
        <f t="shared" si="20"/>
        <v>3.1288016726766468E-2</v>
      </c>
      <c r="AM24">
        <f t="shared" si="21"/>
        <v>1.1299999999999999</v>
      </c>
      <c r="AN24">
        <f t="shared" si="22"/>
        <v>2.2002820874471085E-2</v>
      </c>
      <c r="AO24">
        <f t="shared" si="23"/>
        <v>2.0820320632937747E-2</v>
      </c>
      <c r="AP24">
        <f t="shared" si="24"/>
        <v>3.9948577257216882</v>
      </c>
      <c r="AQ24">
        <f t="shared" si="25"/>
        <v>1.1728231415074089</v>
      </c>
      <c r="AR24">
        <f t="shared" si="26"/>
        <v>2.8220345842142791</v>
      </c>
      <c r="AS24">
        <f t="shared" si="27"/>
        <v>172.17232998291317</v>
      </c>
      <c r="AT24" s="20">
        <f t="shared" si="28"/>
        <v>699.00821859943323</v>
      </c>
      <c r="AU24">
        <f t="shared" si="29"/>
        <v>2.9882068483121551</v>
      </c>
      <c r="AV24">
        <f t="shared" si="30"/>
        <v>4.2823141507408832E-2</v>
      </c>
      <c r="AW24">
        <f t="shared" si="31"/>
        <v>2.9453837068047464</v>
      </c>
      <c r="AX24">
        <f t="shared" si="32"/>
        <v>179.69785995215756</v>
      </c>
      <c r="AY24" s="20">
        <f t="shared" si="33"/>
        <v>676.01060167784112</v>
      </c>
      <c r="AZ24">
        <f t="shared" si="34"/>
        <v>2.6315789473684209E-2</v>
      </c>
    </row>
    <row r="25" spans="1:52">
      <c r="A25">
        <f t="shared" si="35"/>
        <v>470</v>
      </c>
      <c r="B25">
        <f t="shared" si="1"/>
        <v>396</v>
      </c>
      <c r="C25">
        <f t="shared" si="36"/>
        <v>18</v>
      </c>
      <c r="D25" s="17">
        <v>220.44918582400001</v>
      </c>
      <c r="E25" s="17">
        <v>211.03237366399998</v>
      </c>
      <c r="F25" s="17">
        <v>77255.054103584</v>
      </c>
      <c r="G25" s="17">
        <v>34.561313785599999</v>
      </c>
      <c r="H25" s="17">
        <v>9506.001066553601</v>
      </c>
      <c r="I25" s="17">
        <v>2861.9899156575998</v>
      </c>
      <c r="J25" s="17">
        <v>0.83007081920000014</v>
      </c>
      <c r="K25" s="17">
        <v>45.8692517024</v>
      </c>
      <c r="L25" s="17">
        <v>889.25094661759999</v>
      </c>
      <c r="M25" s="17">
        <v>15.468777542400002</v>
      </c>
      <c r="N25" s="17">
        <v>12.8625185024</v>
      </c>
      <c r="O25" s="17">
        <v>0.88854781119999993</v>
      </c>
      <c r="P25">
        <f t="shared" si="2"/>
        <v>0.220449185824</v>
      </c>
      <c r="Q25">
        <f t="shared" si="3"/>
        <v>0.21103237366399999</v>
      </c>
      <c r="R25">
        <f t="shared" si="4"/>
        <v>77.255054103584001</v>
      </c>
      <c r="S25">
        <f t="shared" si="5"/>
        <v>3.4561313785599998E-2</v>
      </c>
      <c r="T25">
        <f t="shared" si="6"/>
        <v>9.5060010665536012</v>
      </c>
      <c r="U25">
        <f t="shared" si="7"/>
        <v>2.8619899156575999</v>
      </c>
      <c r="V25">
        <f t="shared" si="8"/>
        <v>8.3007081920000018E-4</v>
      </c>
      <c r="W25">
        <f t="shared" si="9"/>
        <v>4.5869251702399999E-2</v>
      </c>
      <c r="X25">
        <f t="shared" si="10"/>
        <v>0.88925094661759996</v>
      </c>
      <c r="Y25">
        <f t="shared" si="11"/>
        <v>1.5468777542400001E-2</v>
      </c>
      <c r="Z25">
        <f t="shared" si="12"/>
        <v>1.28625185024E-2</v>
      </c>
      <c r="AA25">
        <f t="shared" si="13"/>
        <v>8.8854781119999992E-4</v>
      </c>
      <c r="AB25" s="42">
        <v>507.84</v>
      </c>
      <c r="AC25" s="9">
        <v>24.21</v>
      </c>
      <c r="AD25" s="9">
        <v>0.76</v>
      </c>
      <c r="AE25" s="9">
        <v>1.6</v>
      </c>
      <c r="AF25">
        <f t="shared" si="14"/>
        <v>3.1765012366570602E-2</v>
      </c>
      <c r="AG25">
        <f t="shared" si="15"/>
        <v>3.3603764290380167</v>
      </c>
      <c r="AH25">
        <f t="shared" si="16"/>
        <v>2.8439673964698619E-3</v>
      </c>
      <c r="AI25">
        <f t="shared" si="17"/>
        <v>1.0570053076227133</v>
      </c>
      <c r="AJ25">
        <f t="shared" si="18"/>
        <v>7.3196673034721216E-2</v>
      </c>
      <c r="AK25">
        <f t="shared" si="19"/>
        <v>1.6425873483401968E-3</v>
      </c>
      <c r="AL25">
        <f t="shared" si="20"/>
        <v>4.4373799731417168E-2</v>
      </c>
      <c r="AM25">
        <f t="shared" si="21"/>
        <v>1.2742105263157895</v>
      </c>
      <c r="AN25">
        <f t="shared" si="22"/>
        <v>2.1438645980253877E-2</v>
      </c>
      <c r="AO25">
        <f t="shared" si="23"/>
        <v>3.3312513012700398E-2</v>
      </c>
      <c r="AP25">
        <f t="shared" si="24"/>
        <v>4.5712037765382494</v>
      </c>
      <c r="AQ25">
        <f t="shared" si="25"/>
        <v>1.3289616853087436</v>
      </c>
      <c r="AR25">
        <f t="shared" si="26"/>
        <v>3.2422420912295058</v>
      </c>
      <c r="AS25">
        <f t="shared" si="27"/>
        <v>197.80918998591216</v>
      </c>
      <c r="AT25" s="20">
        <f t="shared" si="28"/>
        <v>823.24339814330096</v>
      </c>
      <c r="AU25">
        <f t="shared" si="29"/>
        <v>3.5141984689155357</v>
      </c>
      <c r="AV25">
        <f t="shared" si="30"/>
        <v>5.4751158992954276E-2</v>
      </c>
      <c r="AW25">
        <f t="shared" si="31"/>
        <v>3.4594473099225813</v>
      </c>
      <c r="AX25">
        <f t="shared" si="32"/>
        <v>211.06088037837668</v>
      </c>
      <c r="AY25" s="20">
        <f t="shared" si="33"/>
        <v>802.77908746921185</v>
      </c>
      <c r="AZ25">
        <f t="shared" si="34"/>
        <v>2.6315789473684209E-2</v>
      </c>
    </row>
    <row r="26" spans="1:52">
      <c r="A26">
        <f t="shared" si="35"/>
        <v>488</v>
      </c>
      <c r="B26">
        <f t="shared" si="1"/>
        <v>414</v>
      </c>
      <c r="C26">
        <f t="shared" si="36"/>
        <v>18</v>
      </c>
      <c r="D26" s="17">
        <v>179.23340959109998</v>
      </c>
      <c r="E26" s="17">
        <v>162.05877915849999</v>
      </c>
      <c r="F26" s="17">
        <v>62204.9375488562</v>
      </c>
      <c r="G26" s="17">
        <v>27.771574219500003</v>
      </c>
      <c r="H26" s="17">
        <v>7401.3664292321</v>
      </c>
      <c r="I26" s="17">
        <v>2085.2003951983997</v>
      </c>
      <c r="J26" s="17">
        <v>0.57508238970000003</v>
      </c>
      <c r="K26" s="17">
        <v>21.5944289975</v>
      </c>
      <c r="L26" s="17">
        <v>616.0846706968</v>
      </c>
      <c r="M26" s="17">
        <v>12.501747467000001</v>
      </c>
      <c r="N26" s="17">
        <v>8.5401690933000012</v>
      </c>
      <c r="O26" s="17">
        <v>0.57618580959999999</v>
      </c>
      <c r="P26">
        <f t="shared" si="2"/>
        <v>0.17923340959109998</v>
      </c>
      <c r="Q26">
        <f t="shared" si="3"/>
        <v>0.16205877915849998</v>
      </c>
      <c r="R26">
        <f t="shared" si="4"/>
        <v>62.204937548856201</v>
      </c>
      <c r="S26">
        <f t="shared" si="5"/>
        <v>2.7771574219500002E-2</v>
      </c>
      <c r="T26">
        <f t="shared" si="6"/>
        <v>7.4013664292321</v>
      </c>
      <c r="U26">
        <f t="shared" si="7"/>
        <v>2.0852003951983997</v>
      </c>
      <c r="V26">
        <f t="shared" si="8"/>
        <v>5.7508238970000001E-4</v>
      </c>
      <c r="W26">
        <f t="shared" si="9"/>
        <v>2.1594428997499998E-2</v>
      </c>
      <c r="X26">
        <f t="shared" si="10"/>
        <v>0.61608467069679995</v>
      </c>
      <c r="Y26">
        <f t="shared" si="11"/>
        <v>1.2501747467000002E-2</v>
      </c>
      <c r="Z26">
        <f t="shared" si="12"/>
        <v>8.5401690933000016E-3</v>
      </c>
      <c r="AA26">
        <f t="shared" si="13"/>
        <v>5.761858096E-4</v>
      </c>
      <c r="AB26" s="42">
        <v>406.36</v>
      </c>
      <c r="AC26" s="9">
        <v>18.03</v>
      </c>
      <c r="AD26" s="9">
        <v>0.66</v>
      </c>
      <c r="AE26" s="9">
        <v>1.28</v>
      </c>
      <c r="AF26">
        <f t="shared" si="14"/>
        <v>2.5826139710533137E-2</v>
      </c>
      <c r="AG26">
        <f t="shared" si="15"/>
        <v>2.7057389103460725</v>
      </c>
      <c r="AH26">
        <f t="shared" si="16"/>
        <v>2.2852560559144209E-3</v>
      </c>
      <c r="AI26">
        <f t="shared" si="17"/>
        <v>0.82298366522224986</v>
      </c>
      <c r="AJ26">
        <f t="shared" si="18"/>
        <v>5.3329933381033236E-2</v>
      </c>
      <c r="AK26">
        <f t="shared" si="19"/>
        <v>7.7330094888093095E-4</v>
      </c>
      <c r="AL26">
        <f t="shared" si="20"/>
        <v>3.0742748038762473E-2</v>
      </c>
      <c r="AM26">
        <f t="shared" si="21"/>
        <v>0.94894736842105265</v>
      </c>
      <c r="AN26">
        <f t="shared" si="22"/>
        <v>1.8617771509167842E-2</v>
      </c>
      <c r="AO26">
        <f t="shared" si="23"/>
        <v>2.6650010410160317E-2</v>
      </c>
      <c r="AP26">
        <f t="shared" si="24"/>
        <v>3.6416799537034468</v>
      </c>
      <c r="AQ26">
        <f t="shared" si="25"/>
        <v>0.99421515034038088</v>
      </c>
      <c r="AR26">
        <f t="shared" si="26"/>
        <v>2.6474648033630661</v>
      </c>
      <c r="AS26">
        <f t="shared" si="27"/>
        <v>161.52182765318065</v>
      </c>
      <c r="AT26" s="20">
        <f t="shared" si="28"/>
        <v>660.55007488913077</v>
      </c>
      <c r="AU26">
        <f t="shared" si="29"/>
        <v>2.8186962884811968</v>
      </c>
      <c r="AV26">
        <f t="shared" si="30"/>
        <v>4.5267781919328162E-2</v>
      </c>
      <c r="AW26">
        <f t="shared" si="31"/>
        <v>2.7734285065618685</v>
      </c>
      <c r="AX26">
        <f t="shared" si="32"/>
        <v>169.20687318533959</v>
      </c>
      <c r="AY26" s="20">
        <f t="shared" si="33"/>
        <v>642.80375399205764</v>
      </c>
      <c r="AZ26">
        <f t="shared" si="34"/>
        <v>2.6315789473684209E-2</v>
      </c>
    </row>
    <row r="27" spans="1:52">
      <c r="A27">
        <f t="shared" si="35"/>
        <v>506</v>
      </c>
      <c r="B27">
        <f t="shared" si="1"/>
        <v>432</v>
      </c>
      <c r="C27">
        <f t="shared" si="36"/>
        <v>18</v>
      </c>
      <c r="D27" s="17">
        <v>177.82992004949998</v>
      </c>
      <c r="E27" s="17">
        <v>157.74360748020001</v>
      </c>
      <c r="F27" s="17">
        <v>61349.742161938499</v>
      </c>
      <c r="G27" s="17">
        <v>32.072990611499996</v>
      </c>
      <c r="H27" s="17">
        <v>7272.1720694918995</v>
      </c>
      <c r="I27" s="17">
        <v>1998.4836928361999</v>
      </c>
      <c r="J27" s="17">
        <v>0.65632338690000003</v>
      </c>
      <c r="K27" s="17">
        <v>22.222164501599998</v>
      </c>
      <c r="L27" s="17">
        <v>574.81423229759992</v>
      </c>
      <c r="M27" s="17">
        <v>11.970352651500001</v>
      </c>
      <c r="N27" s="17">
        <v>6.3171792875999992</v>
      </c>
      <c r="O27" s="17">
        <v>0.5801382303</v>
      </c>
      <c r="P27">
        <f t="shared" si="2"/>
        <v>0.17782992004949996</v>
      </c>
      <c r="Q27">
        <f t="shared" si="3"/>
        <v>0.1577436074802</v>
      </c>
      <c r="R27">
        <f t="shared" si="4"/>
        <v>61.349742161938501</v>
      </c>
      <c r="S27">
        <f t="shared" si="5"/>
        <v>3.2072990611499999E-2</v>
      </c>
      <c r="T27">
        <f t="shared" si="6"/>
        <v>7.2721720694918996</v>
      </c>
      <c r="U27">
        <f t="shared" si="7"/>
        <v>1.9984836928362</v>
      </c>
      <c r="V27">
        <f t="shared" si="8"/>
        <v>6.5632338689999999E-4</v>
      </c>
      <c r="W27">
        <f t="shared" si="9"/>
        <v>2.2222164501599997E-2</v>
      </c>
      <c r="X27">
        <f t="shared" si="10"/>
        <v>0.57481423229759987</v>
      </c>
      <c r="Y27">
        <f t="shared" si="11"/>
        <v>1.19703526515E-2</v>
      </c>
      <c r="Z27">
        <f t="shared" si="12"/>
        <v>6.3171792875999994E-3</v>
      </c>
      <c r="AA27">
        <f t="shared" si="13"/>
        <v>5.801382303E-4</v>
      </c>
      <c r="AB27" s="42">
        <v>406.83</v>
      </c>
      <c r="AC27" s="9">
        <v>17.010000000000002</v>
      </c>
      <c r="AD27" s="9">
        <v>0.43</v>
      </c>
      <c r="AE27" s="9">
        <v>1.27</v>
      </c>
      <c r="AF27">
        <f t="shared" si="14"/>
        <v>2.5623907788112386E-2</v>
      </c>
      <c r="AG27">
        <f t="shared" si="15"/>
        <v>2.668540328922945</v>
      </c>
      <c r="AH27">
        <f t="shared" si="16"/>
        <v>2.6392092665295207E-3</v>
      </c>
      <c r="AI27">
        <f t="shared" si="17"/>
        <v>0.80861809519924743</v>
      </c>
      <c r="AJ27">
        <f t="shared" si="18"/>
        <v>5.111211490629667E-2</v>
      </c>
      <c r="AK27">
        <f t="shared" si="19"/>
        <v>7.9578028653894345E-4</v>
      </c>
      <c r="AL27">
        <f t="shared" si="20"/>
        <v>2.8683344925029934E-2</v>
      </c>
      <c r="AM27">
        <f t="shared" si="21"/>
        <v>0.89526315789473687</v>
      </c>
      <c r="AN27">
        <f t="shared" si="22"/>
        <v>1.2129760225669957E-2</v>
      </c>
      <c r="AO27">
        <f t="shared" si="23"/>
        <v>2.6441807203830939E-2</v>
      </c>
      <c r="AP27">
        <f t="shared" si="24"/>
        <v>3.5860127812946998</v>
      </c>
      <c r="AQ27">
        <f t="shared" si="25"/>
        <v>0.93383472532423772</v>
      </c>
      <c r="AR27">
        <f t="shared" si="26"/>
        <v>2.6521780559704622</v>
      </c>
      <c r="AS27">
        <f t="shared" si="27"/>
        <v>161.80938319475788</v>
      </c>
      <c r="AT27" s="20">
        <f t="shared" si="28"/>
        <v>658.9344640339649</v>
      </c>
      <c r="AU27">
        <f t="shared" si="29"/>
        <v>2.7773946860954526</v>
      </c>
      <c r="AV27">
        <f t="shared" si="30"/>
        <v>3.8571567429500894E-2</v>
      </c>
      <c r="AW27">
        <f t="shared" si="31"/>
        <v>2.7388231186659517</v>
      </c>
      <c r="AX27">
        <f t="shared" si="32"/>
        <v>167.09559846980972</v>
      </c>
      <c r="AY27" s="20">
        <f t="shared" si="33"/>
        <v>639.93850723952482</v>
      </c>
      <c r="AZ27">
        <f t="shared" si="34"/>
        <v>2.6315789473684209E-2</v>
      </c>
    </row>
    <row r="28" spans="1:52">
      <c r="A28">
        <f t="shared" si="35"/>
        <v>524</v>
      </c>
      <c r="B28">
        <f t="shared" si="1"/>
        <v>450</v>
      </c>
      <c r="C28">
        <f t="shared" si="36"/>
        <v>18</v>
      </c>
      <c r="D28" s="17">
        <v>178.2220121821</v>
      </c>
      <c r="E28" s="17">
        <v>154.2112372226</v>
      </c>
      <c r="F28" s="17">
        <v>61413.594986964301</v>
      </c>
      <c r="G28" s="17">
        <v>30.189086957099995</v>
      </c>
      <c r="H28" s="17">
        <v>7226.9886752681005</v>
      </c>
      <c r="I28" s="17">
        <v>1973.4383364711</v>
      </c>
      <c r="J28" s="17">
        <v>0.57247088209999997</v>
      </c>
      <c r="K28" s="17">
        <v>18.9585463897</v>
      </c>
      <c r="L28" s="17">
        <v>539.52105506630005</v>
      </c>
      <c r="M28" s="17">
        <v>11.804114862800001</v>
      </c>
      <c r="N28" s="17">
        <v>4.8576265877999996</v>
      </c>
      <c r="O28" s="17">
        <v>0.43885756250000002</v>
      </c>
      <c r="P28">
        <f t="shared" si="2"/>
        <v>0.17822201218210001</v>
      </c>
      <c r="Q28">
        <f t="shared" si="3"/>
        <v>0.1542112372226</v>
      </c>
      <c r="R28">
        <f t="shared" si="4"/>
        <v>61.413594986964299</v>
      </c>
      <c r="S28">
        <f t="shared" si="5"/>
        <v>3.0189086957099997E-2</v>
      </c>
      <c r="T28">
        <f t="shared" si="6"/>
        <v>7.2269886752681005</v>
      </c>
      <c r="U28">
        <f t="shared" si="7"/>
        <v>1.9734383364710999</v>
      </c>
      <c r="V28">
        <f t="shared" si="8"/>
        <v>5.7247088209999998E-4</v>
      </c>
      <c r="W28">
        <f t="shared" si="9"/>
        <v>1.8958546389700001E-2</v>
      </c>
      <c r="X28">
        <f t="shared" si="10"/>
        <v>0.5395210550663001</v>
      </c>
      <c r="Y28">
        <f t="shared" si="11"/>
        <v>1.1804114862800001E-2</v>
      </c>
      <c r="Z28">
        <f t="shared" si="12"/>
        <v>4.8576265878E-3</v>
      </c>
      <c r="AA28">
        <f t="shared" si="13"/>
        <v>4.3885756250000005E-4</v>
      </c>
      <c r="AB28" s="42">
        <v>417.45</v>
      </c>
      <c r="AC28" s="9">
        <v>16.86</v>
      </c>
      <c r="AD28" s="9">
        <v>0.39</v>
      </c>
      <c r="AE28" s="9">
        <v>1.27</v>
      </c>
      <c r="AF28">
        <f t="shared" si="14"/>
        <v>2.568040521355908E-2</v>
      </c>
      <c r="AG28">
        <f t="shared" si="15"/>
        <v>2.6713177462794389</v>
      </c>
      <c r="AH28">
        <f t="shared" si="16"/>
        <v>2.4841873653240073E-3</v>
      </c>
      <c r="AI28">
        <f t="shared" si="17"/>
        <v>0.80359399650868424</v>
      </c>
      <c r="AJ28">
        <f t="shared" si="18"/>
        <v>5.047156870770076E-2</v>
      </c>
      <c r="AK28">
        <f t="shared" si="19"/>
        <v>6.7890944994449421E-4</v>
      </c>
      <c r="AL28">
        <f t="shared" si="20"/>
        <v>2.6922208336641724E-2</v>
      </c>
      <c r="AM28">
        <f t="shared" si="21"/>
        <v>0.88736842105263158</v>
      </c>
      <c r="AN28">
        <f t="shared" si="22"/>
        <v>1.1001410437235543E-2</v>
      </c>
      <c r="AO28">
        <f t="shared" si="23"/>
        <v>2.6441807203830939E-2</v>
      </c>
      <c r="AP28">
        <f t="shared" si="24"/>
        <v>3.5811490218612931</v>
      </c>
      <c r="AQ28">
        <f t="shared" si="25"/>
        <v>0.92481163869369809</v>
      </c>
      <c r="AR28">
        <f t="shared" si="26"/>
        <v>2.6563373831675952</v>
      </c>
      <c r="AS28">
        <f t="shared" si="27"/>
        <v>162.06314374705497</v>
      </c>
      <c r="AT28" s="20">
        <f t="shared" si="28"/>
        <v>669.56826768357621</v>
      </c>
      <c r="AU28">
        <f t="shared" si="29"/>
        <v>2.7775550253526089</v>
      </c>
      <c r="AV28">
        <f t="shared" si="30"/>
        <v>3.7443217641066479E-2</v>
      </c>
      <c r="AW28">
        <f t="shared" si="31"/>
        <v>2.7401118077115423</v>
      </c>
      <c r="AX28">
        <f t="shared" si="32"/>
        <v>167.17422138848119</v>
      </c>
      <c r="AY28" s="20">
        <f t="shared" si="33"/>
        <v>650.59235664973437</v>
      </c>
      <c r="AZ28">
        <f t="shared" si="34"/>
        <v>2.6315789473684209E-2</v>
      </c>
    </row>
    <row r="29" spans="1:52">
      <c r="A29">
        <f t="shared" si="35"/>
        <v>542</v>
      </c>
      <c r="B29">
        <f t="shared" si="1"/>
        <v>468</v>
      </c>
      <c r="C29">
        <f t="shared" si="36"/>
        <v>18</v>
      </c>
      <c r="D29" s="17">
        <v>176.88469686309998</v>
      </c>
      <c r="E29" s="17">
        <v>143.23440949069999</v>
      </c>
      <c r="F29" s="17">
        <v>61321.832489671593</v>
      </c>
      <c r="G29" s="17">
        <v>32.804788521199995</v>
      </c>
      <c r="H29" s="17">
        <v>6891.4671735115999</v>
      </c>
      <c r="I29" s="17">
        <v>1893.2063653936</v>
      </c>
      <c r="J29" s="17">
        <v>0.35532818099999997</v>
      </c>
      <c r="K29" s="17">
        <v>24.325200365899999</v>
      </c>
      <c r="L29" s="17">
        <v>523.5726327781</v>
      </c>
      <c r="M29" s="17">
        <v>11.511317034099999</v>
      </c>
      <c r="N29" s="17">
        <v>4.7373041475999997</v>
      </c>
      <c r="O29" s="17">
        <v>0.39683375199999998</v>
      </c>
      <c r="P29">
        <f t="shared" si="2"/>
        <v>0.17688469686309999</v>
      </c>
      <c r="Q29">
        <f t="shared" si="3"/>
        <v>0.14323440949069999</v>
      </c>
      <c r="R29">
        <f t="shared" si="4"/>
        <v>61.321832489671593</v>
      </c>
      <c r="S29">
        <f t="shared" si="5"/>
        <v>3.2804788521199994E-2</v>
      </c>
      <c r="T29">
        <f t="shared" si="6"/>
        <v>6.8914671735116002</v>
      </c>
      <c r="U29">
        <f t="shared" si="7"/>
        <v>1.8932063653936</v>
      </c>
      <c r="V29">
        <f t="shared" si="8"/>
        <v>3.5532818099999995E-4</v>
      </c>
      <c r="W29">
        <f t="shared" si="9"/>
        <v>2.4325200365899999E-2</v>
      </c>
      <c r="X29">
        <f t="shared" si="10"/>
        <v>0.52357263277809996</v>
      </c>
      <c r="Y29">
        <f t="shared" si="11"/>
        <v>1.1511317034099999E-2</v>
      </c>
      <c r="Z29">
        <f t="shared" si="12"/>
        <v>4.7373041475999994E-3</v>
      </c>
      <c r="AA29">
        <f t="shared" si="13"/>
        <v>3.96833752E-4</v>
      </c>
      <c r="AB29" s="42">
        <v>400.07</v>
      </c>
      <c r="AC29" s="9">
        <v>16.149999999999999</v>
      </c>
      <c r="AD29" s="9">
        <v>0.38</v>
      </c>
      <c r="AE29" s="9">
        <v>1.26</v>
      </c>
      <c r="AF29">
        <f t="shared" si="14"/>
        <v>2.5487708481714694E-2</v>
      </c>
      <c r="AG29">
        <f t="shared" si="15"/>
        <v>2.6673263370888036</v>
      </c>
      <c r="AH29">
        <f t="shared" si="16"/>
        <v>2.6994271566508944E-3</v>
      </c>
      <c r="AI29">
        <f t="shared" si="17"/>
        <v>0.76628619423776134</v>
      </c>
      <c r="AJ29">
        <f t="shared" si="18"/>
        <v>4.8419600137943733E-2</v>
      </c>
      <c r="AK29">
        <f t="shared" si="19"/>
        <v>8.7109043387287375E-4</v>
      </c>
      <c r="AL29">
        <f t="shared" si="20"/>
        <v>2.6126378881142713E-2</v>
      </c>
      <c r="AM29">
        <f t="shared" si="21"/>
        <v>0.85</v>
      </c>
      <c r="AN29">
        <f t="shared" si="22"/>
        <v>1.0719322990126939E-2</v>
      </c>
      <c r="AO29">
        <f t="shared" si="23"/>
        <v>2.6233603997501562E-2</v>
      </c>
      <c r="AP29">
        <f t="shared" si="24"/>
        <v>3.5372167364178897</v>
      </c>
      <c r="AQ29">
        <f t="shared" si="25"/>
        <v>0.8869529269876284</v>
      </c>
      <c r="AR29">
        <f t="shared" si="26"/>
        <v>2.6502638094302613</v>
      </c>
      <c r="AS29">
        <f t="shared" si="27"/>
        <v>161.69259501334022</v>
      </c>
      <c r="AT29" s="20">
        <f t="shared" si="28"/>
        <v>650.55992276993595</v>
      </c>
      <c r="AU29">
        <f t="shared" si="29"/>
        <v>2.7709305421801282</v>
      </c>
      <c r="AV29">
        <f t="shared" si="30"/>
        <v>3.6952926987628504E-2</v>
      </c>
      <c r="AW29">
        <f t="shared" si="31"/>
        <v>2.7339776151924999</v>
      </c>
      <c r="AX29">
        <f t="shared" si="32"/>
        <v>166.79997430289441</v>
      </c>
      <c r="AY29" s="20">
        <f t="shared" si="33"/>
        <v>632.62583488597863</v>
      </c>
      <c r="AZ29">
        <f t="shared" si="34"/>
        <v>2.6315789473684209E-2</v>
      </c>
    </row>
    <row r="30" spans="1:52">
      <c r="A30">
        <f t="shared" si="35"/>
        <v>560</v>
      </c>
      <c r="B30">
        <f t="shared" si="1"/>
        <v>486</v>
      </c>
      <c r="C30">
        <f t="shared" si="36"/>
        <v>18</v>
      </c>
      <c r="D30" s="17">
        <v>186.41912899120001</v>
      </c>
      <c r="E30" s="17">
        <v>136.5375773188</v>
      </c>
      <c r="F30" s="17">
        <v>63130.5349540432</v>
      </c>
      <c r="G30" s="17">
        <v>32.543978852000002</v>
      </c>
      <c r="H30" s="17">
        <v>6999.8784561103994</v>
      </c>
      <c r="I30" s="17">
        <v>1952.0445895747998</v>
      </c>
      <c r="J30" s="17">
        <v>0.26687183879999998</v>
      </c>
      <c r="K30" s="17">
        <v>16.946731978399999</v>
      </c>
      <c r="L30" s="17">
        <v>527.17025293799998</v>
      </c>
      <c r="M30" s="17">
        <v>11.736860576</v>
      </c>
      <c r="N30" s="17">
        <v>4.8599657175999997</v>
      </c>
      <c r="O30" s="17">
        <v>0.40755338679999997</v>
      </c>
      <c r="P30">
        <f t="shared" si="2"/>
        <v>0.1864191289912</v>
      </c>
      <c r="Q30">
        <f t="shared" si="3"/>
        <v>0.13653757731880001</v>
      </c>
      <c r="R30">
        <f t="shared" si="4"/>
        <v>63.130534954043199</v>
      </c>
      <c r="S30">
        <f t="shared" si="5"/>
        <v>3.2543978852E-2</v>
      </c>
      <c r="T30">
        <f t="shared" si="6"/>
        <v>6.999878456110399</v>
      </c>
      <c r="U30">
        <f t="shared" si="7"/>
        <v>1.9520445895747998</v>
      </c>
      <c r="V30">
        <f t="shared" si="8"/>
        <v>2.6687183879999996E-4</v>
      </c>
      <c r="W30">
        <f t="shared" si="9"/>
        <v>1.69467319784E-2</v>
      </c>
      <c r="X30">
        <f t="shared" si="10"/>
        <v>0.52717025293800002</v>
      </c>
      <c r="Y30">
        <f t="shared" si="11"/>
        <v>1.1736860575999999E-2</v>
      </c>
      <c r="Z30">
        <f t="shared" si="12"/>
        <v>4.8599657175999993E-3</v>
      </c>
      <c r="AA30">
        <f t="shared" si="13"/>
        <v>4.0755338679999997E-4</v>
      </c>
      <c r="AB30" s="42">
        <v>414.14</v>
      </c>
      <c r="AC30" s="9">
        <v>16.79</v>
      </c>
      <c r="AD30" s="9">
        <v>0.69</v>
      </c>
      <c r="AE30" s="9">
        <v>1.25</v>
      </c>
      <c r="AF30">
        <f t="shared" si="14"/>
        <v>2.6861545964149854E-2</v>
      </c>
      <c r="AG30">
        <f t="shared" si="15"/>
        <v>2.7459997805151457</v>
      </c>
      <c r="AH30">
        <f t="shared" si="16"/>
        <v>2.6779657561818554E-3</v>
      </c>
      <c r="AI30">
        <f t="shared" si="17"/>
        <v>0.77834082165793916</v>
      </c>
      <c r="AJ30">
        <f t="shared" si="18"/>
        <v>4.9924414055621473E-2</v>
      </c>
      <c r="AK30">
        <f t="shared" si="19"/>
        <v>6.0686596162578329E-4</v>
      </c>
      <c r="AL30">
        <f t="shared" si="20"/>
        <v>2.6305900845209583E-2</v>
      </c>
      <c r="AM30">
        <f t="shared" si="21"/>
        <v>0.88368421052631574</v>
      </c>
      <c r="AN30">
        <f t="shared" si="22"/>
        <v>1.946403385049365E-2</v>
      </c>
      <c r="AO30">
        <f t="shared" si="23"/>
        <v>2.6025400791172184E-2</v>
      </c>
      <c r="AP30">
        <f t="shared" si="24"/>
        <v>3.6307172947558737</v>
      </c>
      <c r="AQ30">
        <f t="shared" si="25"/>
        <v>0.92917364516798162</v>
      </c>
      <c r="AR30">
        <f t="shared" si="26"/>
        <v>2.7015436495878919</v>
      </c>
      <c r="AS30">
        <f t="shared" si="27"/>
        <v>164.82117806135727</v>
      </c>
      <c r="AT30" s="20">
        <f t="shared" si="28"/>
        <v>670.6732537311641</v>
      </c>
      <c r="AU30">
        <f t="shared" si="29"/>
        <v>2.8523764730979346</v>
      </c>
      <c r="AV30">
        <f t="shared" si="30"/>
        <v>4.5489434641665834E-2</v>
      </c>
      <c r="AW30">
        <f t="shared" si="31"/>
        <v>2.806887038456269</v>
      </c>
      <c r="AX30">
        <f t="shared" si="32"/>
        <v>171.24817821621696</v>
      </c>
      <c r="AY30" s="20">
        <f t="shared" si="33"/>
        <v>653.31037542991339</v>
      </c>
      <c r="AZ30">
        <f t="shared" si="34"/>
        <v>2.6315789473684209E-2</v>
      </c>
    </row>
    <row r="31" spans="1:52">
      <c r="A31">
        <f t="shared" si="35"/>
        <v>578</v>
      </c>
      <c r="B31">
        <f t="shared" si="1"/>
        <v>504</v>
      </c>
      <c r="C31">
        <f t="shared" si="36"/>
        <v>18</v>
      </c>
      <c r="D31" s="17">
        <v>174.29891932379999</v>
      </c>
      <c r="E31" s="17">
        <v>117.3600064866</v>
      </c>
      <c r="F31" s="17">
        <v>59444.564193097198</v>
      </c>
      <c r="G31" s="17">
        <v>35.077255741199998</v>
      </c>
      <c r="H31" s="17">
        <v>6661.5176273640009</v>
      </c>
      <c r="I31" s="17">
        <v>1823.3044751742</v>
      </c>
      <c r="J31" s="17">
        <v>0.67898459160000002</v>
      </c>
      <c r="K31" s="17">
        <v>15.1994345778</v>
      </c>
      <c r="L31" s="17">
        <v>511.58225593559996</v>
      </c>
      <c r="M31" s="17">
        <v>11.192501698799999</v>
      </c>
      <c r="N31" s="17">
        <v>4.6511749878000002</v>
      </c>
      <c r="O31" s="17">
        <v>0.56943531780000001</v>
      </c>
      <c r="P31">
        <f t="shared" si="2"/>
        <v>0.17429891932379998</v>
      </c>
      <c r="Q31">
        <f t="shared" si="3"/>
        <v>0.1173600064866</v>
      </c>
      <c r="R31">
        <f t="shared" si="4"/>
        <v>59.4445641930972</v>
      </c>
      <c r="S31">
        <f t="shared" si="5"/>
        <v>3.5077255741199999E-2</v>
      </c>
      <c r="T31">
        <f t="shared" si="6"/>
        <v>6.6615176273640007</v>
      </c>
      <c r="U31">
        <f t="shared" si="7"/>
        <v>1.8233044751742</v>
      </c>
      <c r="V31">
        <f t="shared" si="8"/>
        <v>6.7898459159999999E-4</v>
      </c>
      <c r="W31">
        <f t="shared" si="9"/>
        <v>1.51994345778E-2</v>
      </c>
      <c r="X31">
        <f t="shared" si="10"/>
        <v>0.51158225593559992</v>
      </c>
      <c r="Y31">
        <f t="shared" si="11"/>
        <v>1.1192501698799999E-2</v>
      </c>
      <c r="Z31">
        <f t="shared" si="12"/>
        <v>4.6511749877999999E-3</v>
      </c>
      <c r="AA31">
        <f t="shared" si="13"/>
        <v>5.6943531780000005E-4</v>
      </c>
      <c r="AB31" s="42">
        <v>399.73</v>
      </c>
      <c r="AC31" s="9">
        <v>15.33</v>
      </c>
      <c r="AD31" s="9">
        <v>0.52</v>
      </c>
      <c r="AE31" s="9">
        <v>1.26</v>
      </c>
      <c r="AF31">
        <f t="shared" si="14"/>
        <v>2.5115118058184435E-2</v>
      </c>
      <c r="AG31">
        <f t="shared" si="15"/>
        <v>2.5856704738189302</v>
      </c>
      <c r="AH31">
        <f t="shared" si="16"/>
        <v>2.886423019230611E-3</v>
      </c>
      <c r="AI31">
        <f t="shared" si="17"/>
        <v>0.74071730474766506</v>
      </c>
      <c r="AJ31">
        <f t="shared" si="18"/>
        <v>4.6631828009570331E-2</v>
      </c>
      <c r="AK31">
        <f t="shared" si="19"/>
        <v>5.4429488192658901E-4</v>
      </c>
      <c r="AL31">
        <f t="shared" si="20"/>
        <v>2.552805668341317E-2</v>
      </c>
      <c r="AM31">
        <f t="shared" si="21"/>
        <v>0.80684210526315792</v>
      </c>
      <c r="AN31">
        <f t="shared" si="22"/>
        <v>1.466854724964739E-2</v>
      </c>
      <c r="AO31">
        <f t="shared" si="23"/>
        <v>2.6233603997501562E-2</v>
      </c>
      <c r="AP31">
        <f t="shared" si="24"/>
        <v>3.4270934992189201</v>
      </c>
      <c r="AQ31">
        <f t="shared" si="25"/>
        <v>0.84774425651030683</v>
      </c>
      <c r="AR31">
        <f t="shared" si="26"/>
        <v>2.5793492427086133</v>
      </c>
      <c r="AS31">
        <f t="shared" si="27"/>
        <v>157.36609729765249</v>
      </c>
      <c r="AT31" s="20">
        <f t="shared" si="28"/>
        <v>642.98900146535289</v>
      </c>
      <c r="AU31">
        <f t="shared" si="29"/>
        <v>2.6863761944712552</v>
      </c>
      <c r="AV31">
        <f t="shared" si="30"/>
        <v>4.0902151247148952E-2</v>
      </c>
      <c r="AW31">
        <f t="shared" si="31"/>
        <v>2.6454740432241062</v>
      </c>
      <c r="AX31">
        <f t="shared" si="32"/>
        <v>161.40037137710272</v>
      </c>
      <c r="AY31" s="20">
        <f t="shared" si="33"/>
        <v>625.03175791743911</v>
      </c>
      <c r="AZ31">
        <f t="shared" si="34"/>
        <v>2.6315789473684209E-2</v>
      </c>
    </row>
    <row r="32" spans="1:52">
      <c r="A32">
        <f t="shared" si="35"/>
        <v>596</v>
      </c>
      <c r="B32">
        <f t="shared" si="1"/>
        <v>522</v>
      </c>
      <c r="C32">
        <f t="shared" si="36"/>
        <v>18</v>
      </c>
      <c r="D32" s="17">
        <v>488.18306640359998</v>
      </c>
      <c r="E32" s="17">
        <v>568.1898060428</v>
      </c>
      <c r="F32" s="17">
        <v>155651.51365455979</v>
      </c>
      <c r="G32" s="17">
        <v>37.644556117</v>
      </c>
      <c r="H32" s="17">
        <v>17432.790514123801</v>
      </c>
      <c r="I32" s="17">
        <v>5309.8058688663996</v>
      </c>
      <c r="J32" s="17">
        <v>0.90290299520000006</v>
      </c>
      <c r="K32" s="17">
        <v>47.191960769200001</v>
      </c>
      <c r="L32" s="17">
        <v>1065.7148218480002</v>
      </c>
      <c r="M32" s="17">
        <v>32.258307856599998</v>
      </c>
      <c r="N32" s="17">
        <v>12.611815043400002</v>
      </c>
      <c r="O32" s="17">
        <v>1.4271856798</v>
      </c>
      <c r="P32">
        <f t="shared" si="2"/>
        <v>0.48818306640359999</v>
      </c>
      <c r="Q32">
        <f t="shared" si="3"/>
        <v>0.56818980604280001</v>
      </c>
      <c r="R32">
        <f t="shared" si="4"/>
        <v>155.65151365455978</v>
      </c>
      <c r="S32">
        <f t="shared" si="5"/>
        <v>3.7644556117000003E-2</v>
      </c>
      <c r="T32">
        <f t="shared" si="6"/>
        <v>17.432790514123802</v>
      </c>
      <c r="U32">
        <f t="shared" si="7"/>
        <v>5.3098058688663992</v>
      </c>
      <c r="V32">
        <f t="shared" si="8"/>
        <v>9.0290299520000001E-4</v>
      </c>
      <c r="W32">
        <f t="shared" si="9"/>
        <v>4.71919607692E-2</v>
      </c>
      <c r="X32">
        <f t="shared" si="10"/>
        <v>1.0657148218480001</v>
      </c>
      <c r="Y32">
        <f t="shared" si="11"/>
        <v>3.2258307856599999E-2</v>
      </c>
      <c r="Z32">
        <f t="shared" si="12"/>
        <v>1.2611815043400003E-2</v>
      </c>
      <c r="AA32">
        <f t="shared" si="13"/>
        <v>1.4271856798E-3</v>
      </c>
      <c r="AB32" s="43">
        <v>955.05</v>
      </c>
      <c r="AC32" s="9">
        <v>46.44</v>
      </c>
      <c r="AD32" s="9">
        <v>1.39</v>
      </c>
      <c r="AE32" s="9">
        <v>3.66</v>
      </c>
      <c r="AF32">
        <f t="shared" si="14"/>
        <v>7.0343381326167145E-2</v>
      </c>
      <c r="AG32">
        <f t="shared" si="15"/>
        <v>6.7704007679234355</v>
      </c>
      <c r="AH32">
        <f t="shared" si="16"/>
        <v>3.0976799931701298E-3</v>
      </c>
      <c r="AI32">
        <f t="shared" si="17"/>
        <v>1.938412584965582</v>
      </c>
      <c r="AJ32">
        <f t="shared" si="18"/>
        <v>0.1358006616078363</v>
      </c>
      <c r="AK32">
        <f t="shared" si="19"/>
        <v>1.6899538323795881E-3</v>
      </c>
      <c r="AL32">
        <f t="shared" si="20"/>
        <v>5.3179382327744523E-2</v>
      </c>
      <c r="AM32">
        <f t="shared" si="21"/>
        <v>2.4442105263157892</v>
      </c>
      <c r="AN32">
        <f t="shared" si="22"/>
        <v>3.9210155148095907E-2</v>
      </c>
      <c r="AO32">
        <f t="shared" si="23"/>
        <v>7.6202373516552152E-2</v>
      </c>
      <c r="AP32">
        <f t="shared" si="24"/>
        <v>8.9729244119763152</v>
      </c>
      <c r="AQ32">
        <f t="shared" si="25"/>
        <v>2.5596230549804373</v>
      </c>
      <c r="AR32">
        <f t="shared" si="26"/>
        <v>6.4133013569958779</v>
      </c>
      <c r="AS32">
        <f t="shared" si="27"/>
        <v>391.27551579031848</v>
      </c>
      <c r="AT32" s="20">
        <f t="shared" si="28"/>
        <v>1578.4165500390491</v>
      </c>
      <c r="AU32">
        <f t="shared" si="29"/>
        <v>7.0345118270107347</v>
      </c>
      <c r="AV32">
        <f t="shared" si="30"/>
        <v>0.11541252866464806</v>
      </c>
      <c r="AW32">
        <f t="shared" si="31"/>
        <v>6.9190992983460866</v>
      </c>
      <c r="AX32">
        <f t="shared" si="32"/>
        <v>422.13424819209473</v>
      </c>
      <c r="AY32" s="20">
        <f t="shared" si="33"/>
        <v>1545.4024919267015</v>
      </c>
      <c r="AZ32">
        <f t="shared" si="34"/>
        <v>2.6315789473684209E-2</v>
      </c>
    </row>
    <row r="33" spans="1:52">
      <c r="A33">
        <f t="shared" si="35"/>
        <v>614</v>
      </c>
      <c r="B33">
        <f t="shared" si="1"/>
        <v>540</v>
      </c>
      <c r="C33">
        <f t="shared" si="36"/>
        <v>18</v>
      </c>
      <c r="D33" s="17">
        <v>170.01760457720002</v>
      </c>
      <c r="E33" s="17">
        <v>126.92053927260001</v>
      </c>
      <c r="F33" s="17">
        <v>54533.578133308809</v>
      </c>
      <c r="G33" s="17">
        <v>26.958963316600002</v>
      </c>
      <c r="H33" s="17">
        <v>6504.5665732358011</v>
      </c>
      <c r="I33" s="17">
        <v>1833.9596774836002</v>
      </c>
      <c r="J33" s="17">
        <v>0.53112740719999996</v>
      </c>
      <c r="K33" s="17">
        <v>15.624368700000002</v>
      </c>
      <c r="L33" s="17">
        <v>467.4966853084</v>
      </c>
      <c r="M33" s="17">
        <v>11.612496009400001</v>
      </c>
      <c r="N33" s="17">
        <v>4.5422921976000001</v>
      </c>
      <c r="O33" s="17">
        <v>0.35324219980000005</v>
      </c>
      <c r="P33">
        <f t="shared" si="2"/>
        <v>0.17001760457720003</v>
      </c>
      <c r="Q33">
        <f t="shared" si="3"/>
        <v>0.1269205392726</v>
      </c>
      <c r="R33">
        <f t="shared" si="4"/>
        <v>54.533578133308808</v>
      </c>
      <c r="S33">
        <f t="shared" si="5"/>
        <v>2.6958963316600002E-2</v>
      </c>
      <c r="T33">
        <f t="shared" si="6"/>
        <v>6.5045665732358007</v>
      </c>
      <c r="U33">
        <f t="shared" si="7"/>
        <v>1.8339596774836002</v>
      </c>
      <c r="V33">
        <f t="shared" si="8"/>
        <v>5.3112740720000001E-4</v>
      </c>
      <c r="W33">
        <f t="shared" si="9"/>
        <v>1.5624368700000002E-2</v>
      </c>
      <c r="X33">
        <f t="shared" si="10"/>
        <v>0.4674966853084</v>
      </c>
      <c r="Y33">
        <f t="shared" si="11"/>
        <v>1.1612496009400002E-2</v>
      </c>
      <c r="Z33">
        <f t="shared" si="12"/>
        <v>4.5422921976000005E-3</v>
      </c>
      <c r="AA33">
        <f t="shared" si="13"/>
        <v>3.5324219980000003E-4</v>
      </c>
      <c r="AB33" s="42">
        <v>391.36</v>
      </c>
      <c r="AC33" s="9">
        <v>14.8</v>
      </c>
      <c r="AD33" s="9">
        <v>0.62</v>
      </c>
      <c r="AE33" s="9">
        <v>1.03</v>
      </c>
      <c r="AF33">
        <f t="shared" si="14"/>
        <v>2.4498213916023057E-2</v>
      </c>
      <c r="AG33">
        <f t="shared" si="15"/>
        <v>2.3720564651286997</v>
      </c>
      <c r="AH33">
        <f t="shared" si="16"/>
        <v>2.218388258926147E-3</v>
      </c>
      <c r="AI33">
        <f t="shared" si="17"/>
        <v>0.72326537137536706</v>
      </c>
      <c r="AJ33">
        <f t="shared" si="18"/>
        <v>4.6904339577585684E-2</v>
      </c>
      <c r="AK33">
        <f t="shared" si="19"/>
        <v>5.5951186034019704E-4</v>
      </c>
      <c r="AL33">
        <f t="shared" si="20"/>
        <v>2.3328177909600799E-2</v>
      </c>
      <c r="AM33">
        <f t="shared" si="21"/>
        <v>0.77894736842105272</v>
      </c>
      <c r="AN33">
        <f t="shared" si="22"/>
        <v>1.7489421720733426E-2</v>
      </c>
      <c r="AO33">
        <f t="shared" si="23"/>
        <v>2.144493025192588E-2</v>
      </c>
      <c r="AP33">
        <f t="shared" si="24"/>
        <v>3.1928304680265422</v>
      </c>
      <c r="AQ33">
        <f t="shared" si="25"/>
        <v>0.81788172039371199</v>
      </c>
      <c r="AR33">
        <f t="shared" si="26"/>
        <v>2.3749487476328301</v>
      </c>
      <c r="AS33">
        <f t="shared" si="27"/>
        <v>144.89562309307897</v>
      </c>
      <c r="AT33" s="20">
        <f t="shared" si="28"/>
        <v>616.38474563828197</v>
      </c>
      <c r="AU33">
        <f t="shared" si="29"/>
        <v>2.4695650966511753</v>
      </c>
      <c r="AV33">
        <f t="shared" si="30"/>
        <v>3.8934351972659306E-2</v>
      </c>
      <c r="AW33">
        <f t="shared" si="31"/>
        <v>2.430630744678516</v>
      </c>
      <c r="AX33">
        <f t="shared" si="32"/>
        <v>148.29278173283626</v>
      </c>
      <c r="AY33" s="20">
        <f t="shared" si="33"/>
        <v>598.4773377048034</v>
      </c>
      <c r="AZ33">
        <f t="shared" si="34"/>
        <v>2.6315789473684209E-2</v>
      </c>
    </row>
    <row r="34" spans="1:52">
      <c r="A34">
        <f t="shared" si="35"/>
        <v>632</v>
      </c>
      <c r="B34">
        <f t="shared" si="1"/>
        <v>558</v>
      </c>
      <c r="C34">
        <f t="shared" si="36"/>
        <v>18</v>
      </c>
      <c r="D34" s="17">
        <v>179.19971927500001</v>
      </c>
      <c r="E34" s="17">
        <v>114.12045780980002</v>
      </c>
      <c r="F34" s="17">
        <v>56875.689556532998</v>
      </c>
      <c r="G34" s="17">
        <v>27.232647072700001</v>
      </c>
      <c r="H34" s="17">
        <v>6683.8653089909003</v>
      </c>
      <c r="I34" s="17">
        <v>1888.6430786861001</v>
      </c>
      <c r="J34" s="17">
        <v>0.11851477000000001</v>
      </c>
      <c r="K34" s="17">
        <v>14.349876092300001</v>
      </c>
      <c r="L34" s="17">
        <v>485.66070631669999</v>
      </c>
      <c r="M34" s="17">
        <v>12.1160881592</v>
      </c>
      <c r="N34" s="17">
        <v>4.6770237869999995</v>
      </c>
      <c r="O34" s="17">
        <v>0.35963845659999999</v>
      </c>
      <c r="P34">
        <f t="shared" si="2"/>
        <v>0.179199719275</v>
      </c>
      <c r="Q34">
        <f t="shared" si="3"/>
        <v>0.11412045780980001</v>
      </c>
      <c r="R34">
        <f t="shared" si="4"/>
        <v>56.875689556532997</v>
      </c>
      <c r="S34">
        <f t="shared" si="5"/>
        <v>2.7232647072700001E-2</v>
      </c>
      <c r="T34">
        <f t="shared" si="6"/>
        <v>6.6838653089909004</v>
      </c>
      <c r="U34">
        <f t="shared" si="7"/>
        <v>1.8886430786861002</v>
      </c>
      <c r="V34">
        <f t="shared" si="8"/>
        <v>1.1851477000000001E-4</v>
      </c>
      <c r="W34">
        <f t="shared" si="9"/>
        <v>1.43498760923E-2</v>
      </c>
      <c r="X34">
        <f t="shared" si="10"/>
        <v>0.4856607063167</v>
      </c>
      <c r="Y34">
        <f t="shared" si="11"/>
        <v>1.2116088159200001E-2</v>
      </c>
      <c r="Z34">
        <f t="shared" si="12"/>
        <v>4.6770237869999997E-3</v>
      </c>
      <c r="AA34">
        <f t="shared" si="13"/>
        <v>3.5963845660000001E-4</v>
      </c>
      <c r="AB34" s="42">
        <v>399.65</v>
      </c>
      <c r="AC34" s="9">
        <v>17.190000000000001</v>
      </c>
      <c r="AD34" s="9">
        <v>0.66</v>
      </c>
      <c r="AE34" s="9">
        <v>1.02</v>
      </c>
      <c r="AF34">
        <f t="shared" si="14"/>
        <v>2.5821285198126799E-2</v>
      </c>
      <c r="AG34">
        <f t="shared" si="15"/>
        <v>2.473931690149326</v>
      </c>
      <c r="AH34">
        <f t="shared" si="16"/>
        <v>2.2409090370458756E-3</v>
      </c>
      <c r="AI34">
        <f t="shared" si="17"/>
        <v>0.7432022211628132</v>
      </c>
      <c r="AJ34">
        <f t="shared" si="18"/>
        <v>4.8302892038007673E-2</v>
      </c>
      <c r="AK34">
        <f t="shared" si="19"/>
        <v>5.138720176293644E-4</v>
      </c>
      <c r="AL34">
        <f t="shared" si="20"/>
        <v>2.4234566183468066E-2</v>
      </c>
      <c r="AM34">
        <f t="shared" si="21"/>
        <v>0.90473684210526317</v>
      </c>
      <c r="AN34">
        <f t="shared" si="22"/>
        <v>1.8617771509167842E-2</v>
      </c>
      <c r="AO34">
        <f t="shared" si="23"/>
        <v>2.1236727045596503E-2</v>
      </c>
      <c r="AP34">
        <f t="shared" si="24"/>
        <v>3.3182474357864167</v>
      </c>
      <c r="AQ34">
        <f t="shared" si="25"/>
        <v>0.94459134066002759</v>
      </c>
      <c r="AR34">
        <f t="shared" si="26"/>
        <v>2.373656095126389</v>
      </c>
      <c r="AS34">
        <f t="shared" si="27"/>
        <v>144.81675836366099</v>
      </c>
      <c r="AT34" s="20">
        <f t="shared" si="28"/>
        <v>629.60551971443738</v>
      </c>
      <c r="AU34">
        <f t="shared" si="29"/>
        <v>2.5750452146236036</v>
      </c>
      <c r="AV34">
        <f t="shared" si="30"/>
        <v>3.9854498554764348E-2</v>
      </c>
      <c r="AW34">
        <f t="shared" si="31"/>
        <v>2.5351907160688394</v>
      </c>
      <c r="AX34">
        <f t="shared" si="32"/>
        <v>154.6719855873599</v>
      </c>
      <c r="AY34" s="20">
        <f t="shared" si="33"/>
        <v>615.58688162914552</v>
      </c>
      <c r="AZ34">
        <f t="shared" si="34"/>
        <v>2.6315789473684209E-2</v>
      </c>
    </row>
    <row r="35" spans="1:52">
      <c r="A35">
        <f t="shared" si="35"/>
        <v>650</v>
      </c>
      <c r="B35">
        <f t="shared" si="1"/>
        <v>576</v>
      </c>
      <c r="C35">
        <f t="shared" si="36"/>
        <v>18</v>
      </c>
      <c r="D35" s="17">
        <v>190.06224677020001</v>
      </c>
      <c r="E35" s="17">
        <v>119.76349680679999</v>
      </c>
      <c r="F35" s="17">
        <v>59993.534888730101</v>
      </c>
      <c r="G35" s="17">
        <v>27.2363044387</v>
      </c>
      <c r="H35" s="17">
        <v>6933.1612434713998</v>
      </c>
      <c r="I35" s="17">
        <v>1974.0738806278002</v>
      </c>
      <c r="J35" s="17">
        <v>0.14510842639999999</v>
      </c>
      <c r="K35" s="17">
        <v>16.550467225600002</v>
      </c>
      <c r="L35" s="17">
        <v>518.83761057800007</v>
      </c>
      <c r="M35" s="17">
        <v>12.4219703622</v>
      </c>
      <c r="N35" s="17">
        <v>4.9685449463999998</v>
      </c>
      <c r="O35" s="17">
        <v>0.45994912529999998</v>
      </c>
      <c r="P35">
        <f t="shared" si="2"/>
        <v>0.19006224677020001</v>
      </c>
      <c r="Q35">
        <f t="shared" si="3"/>
        <v>0.1197634968068</v>
      </c>
      <c r="R35">
        <f t="shared" si="4"/>
        <v>59.993534888730103</v>
      </c>
      <c r="S35">
        <f t="shared" si="5"/>
        <v>2.7236304438699999E-2</v>
      </c>
      <c r="T35">
        <f t="shared" si="6"/>
        <v>6.9331612434713996</v>
      </c>
      <c r="U35">
        <f t="shared" si="7"/>
        <v>1.9740738806278002</v>
      </c>
      <c r="V35">
        <f t="shared" si="8"/>
        <v>1.4510842639999999E-4</v>
      </c>
      <c r="W35">
        <f t="shared" si="9"/>
        <v>1.6550467225600003E-2</v>
      </c>
      <c r="X35">
        <f t="shared" si="10"/>
        <v>0.51883761057800004</v>
      </c>
      <c r="Y35">
        <f t="shared" si="11"/>
        <v>1.24219703622E-2</v>
      </c>
      <c r="Z35">
        <f t="shared" si="12"/>
        <v>4.9685449464000001E-3</v>
      </c>
      <c r="AA35">
        <f t="shared" si="13"/>
        <v>4.599491253E-4</v>
      </c>
      <c r="AB35" s="42">
        <v>405.01</v>
      </c>
      <c r="AC35" s="9">
        <v>19.899999999999999</v>
      </c>
      <c r="AD35" s="9">
        <v>0.65</v>
      </c>
      <c r="AE35" s="9">
        <v>0.97</v>
      </c>
      <c r="AF35">
        <f t="shared" si="14"/>
        <v>2.7386490889077807E-2</v>
      </c>
      <c r="AG35">
        <f t="shared" si="15"/>
        <v>2.609549146965207</v>
      </c>
      <c r="AH35">
        <f t="shared" si="16"/>
        <v>2.2412099928985807E-3</v>
      </c>
      <c r="AI35">
        <f t="shared" si="17"/>
        <v>0.77092230283225349</v>
      </c>
      <c r="AJ35">
        <f t="shared" si="18"/>
        <v>5.048782303395908E-2</v>
      </c>
      <c r="AK35">
        <f t="shared" si="19"/>
        <v>5.9267563923366174E-4</v>
      </c>
      <c r="AL35">
        <f t="shared" si="20"/>
        <v>2.5890100328243515E-2</v>
      </c>
      <c r="AM35">
        <f t="shared" si="21"/>
        <v>1.0473684210526315</v>
      </c>
      <c r="AN35">
        <f t="shared" si="22"/>
        <v>1.8335684062059238E-2</v>
      </c>
      <c r="AO35">
        <f t="shared" si="23"/>
        <v>2.0195711013949614E-2</v>
      </c>
      <c r="AP35">
        <f t="shared" si="24"/>
        <v>3.4870697496808734</v>
      </c>
      <c r="AQ35">
        <f t="shared" si="25"/>
        <v>1.0858998161286404</v>
      </c>
      <c r="AR35">
        <f t="shared" si="26"/>
        <v>2.4011699335522332</v>
      </c>
      <c r="AS35">
        <f t="shared" si="27"/>
        <v>146.49537764602175</v>
      </c>
      <c r="AT35" s="20">
        <f t="shared" si="28"/>
        <v>642.79859778467039</v>
      </c>
      <c r="AU35">
        <f t="shared" si="29"/>
        <v>2.7161474468486198</v>
      </c>
      <c r="AV35">
        <f t="shared" si="30"/>
        <v>3.8531395076008848E-2</v>
      </c>
      <c r="AW35">
        <f t="shared" si="31"/>
        <v>2.6776160517726111</v>
      </c>
      <c r="AX35">
        <f t="shared" si="32"/>
        <v>163.36135531864699</v>
      </c>
      <c r="AY35" s="20">
        <f t="shared" si="33"/>
        <v>632.83141421382425</v>
      </c>
      <c r="AZ35">
        <f t="shared" si="34"/>
        <v>2.6315789473684209E-2</v>
      </c>
    </row>
    <row r="36" spans="1:52">
      <c r="A36">
        <f t="shared" si="35"/>
        <v>668</v>
      </c>
      <c r="B36">
        <f t="shared" si="1"/>
        <v>594</v>
      </c>
      <c r="C36">
        <f t="shared" si="36"/>
        <v>18</v>
      </c>
      <c r="D36" s="17">
        <v>198.06435888159999</v>
      </c>
      <c r="E36" s="17">
        <v>118.3344632877</v>
      </c>
      <c r="F36" s="17">
        <v>61018.8284692097</v>
      </c>
      <c r="G36" s="17">
        <v>27.229200836199997</v>
      </c>
      <c r="H36" s="17">
        <v>7009.6738977075001</v>
      </c>
      <c r="I36" s="17">
        <v>2035.0049956039998</v>
      </c>
      <c r="J36" s="17">
        <v>8.1902319400000007E-2</v>
      </c>
      <c r="K36" s="17">
        <v>17.806107569899996</v>
      </c>
      <c r="L36" s="17">
        <v>522.89398847699988</v>
      </c>
      <c r="M36" s="17">
        <v>12.7349051128</v>
      </c>
      <c r="N36" s="17">
        <v>5.1381128285999997</v>
      </c>
      <c r="O36" s="17">
        <v>0.60189149220000004</v>
      </c>
      <c r="P36">
        <f t="shared" si="2"/>
        <v>0.19806435888159998</v>
      </c>
      <c r="Q36">
        <f t="shared" si="3"/>
        <v>0.1183344632877</v>
      </c>
      <c r="R36">
        <f t="shared" si="4"/>
        <v>61.018828469209701</v>
      </c>
      <c r="S36">
        <f t="shared" si="5"/>
        <v>2.7229200836199997E-2</v>
      </c>
      <c r="T36">
        <f t="shared" si="6"/>
        <v>7.0096738977074997</v>
      </c>
      <c r="U36">
        <f t="shared" si="7"/>
        <v>2.0350049956039999</v>
      </c>
      <c r="V36">
        <f t="shared" si="8"/>
        <v>8.1902319400000009E-5</v>
      </c>
      <c r="W36">
        <f t="shared" si="9"/>
        <v>1.7806107569899997E-2</v>
      </c>
      <c r="X36">
        <f t="shared" si="10"/>
        <v>0.52289398847699986</v>
      </c>
      <c r="Y36">
        <f t="shared" si="11"/>
        <v>1.27349051128E-2</v>
      </c>
      <c r="Z36">
        <f t="shared" si="12"/>
        <v>5.1381128285999996E-3</v>
      </c>
      <c r="AA36">
        <f t="shared" si="13"/>
        <v>6.0189149220000006E-4</v>
      </c>
      <c r="AB36" s="42">
        <v>416.63</v>
      </c>
      <c r="AC36" s="9">
        <v>21.25</v>
      </c>
      <c r="AD36" s="9">
        <v>0.68</v>
      </c>
      <c r="AE36" s="9">
        <v>1.01</v>
      </c>
      <c r="AF36">
        <f t="shared" si="14"/>
        <v>2.8539532980057632E-2</v>
      </c>
      <c r="AG36">
        <f t="shared" si="15"/>
        <v>2.6541465188868947</v>
      </c>
      <c r="AH36">
        <f t="shared" si="16"/>
        <v>2.2406254545319889E-3</v>
      </c>
      <c r="AI36">
        <f t="shared" si="17"/>
        <v>0.77943001086443653</v>
      </c>
      <c r="AJ36">
        <f t="shared" si="18"/>
        <v>5.2046163570434782E-2</v>
      </c>
      <c r="AK36">
        <f t="shared" si="19"/>
        <v>6.3764037851029535E-4</v>
      </c>
      <c r="AL36">
        <f t="shared" si="20"/>
        <v>2.6092514395059874E-2</v>
      </c>
      <c r="AM36">
        <f t="shared" si="21"/>
        <v>1.118421052631579</v>
      </c>
      <c r="AN36">
        <f t="shared" si="22"/>
        <v>1.9181946403385049E-2</v>
      </c>
      <c r="AO36">
        <f t="shared" si="23"/>
        <v>2.1028523839267125E-2</v>
      </c>
      <c r="AP36">
        <f t="shared" si="24"/>
        <v>3.543133006529926</v>
      </c>
      <c r="AQ36">
        <f t="shared" si="25"/>
        <v>1.1586315228742312</v>
      </c>
      <c r="AR36">
        <f t="shared" si="26"/>
        <v>2.3845014836556948</v>
      </c>
      <c r="AS36">
        <f t="shared" si="27"/>
        <v>145.47843551783393</v>
      </c>
      <c r="AT36" s="20">
        <f t="shared" si="28"/>
        <v>655.99627099940744</v>
      </c>
      <c r="AU36">
        <f t="shared" si="29"/>
        <v>2.7637029956654895</v>
      </c>
      <c r="AV36">
        <f t="shared" si="30"/>
        <v>4.0210470242652174E-2</v>
      </c>
      <c r="AW36">
        <f t="shared" si="31"/>
        <v>2.7234925254228375</v>
      </c>
      <c r="AX36">
        <f t="shared" si="32"/>
        <v>166.16027897604732</v>
      </c>
      <c r="AY36" s="20">
        <f t="shared" si="33"/>
        <v>648.41844055991339</v>
      </c>
      <c r="AZ36">
        <f t="shared" si="34"/>
        <v>2.6315789473684209E-2</v>
      </c>
    </row>
    <row r="37" spans="1:52">
      <c r="A37">
        <f t="shared" si="35"/>
        <v>686</v>
      </c>
      <c r="B37">
        <f t="shared" si="1"/>
        <v>612</v>
      </c>
      <c r="C37">
        <f t="shared" si="36"/>
        <v>18</v>
      </c>
      <c r="D37" s="17">
        <v>183.27527153759999</v>
      </c>
      <c r="E37" s="17">
        <v>98.340880549999994</v>
      </c>
      <c r="F37" s="17">
        <v>57143.9147404576</v>
      </c>
      <c r="G37" s="17">
        <v>31.374807481600001</v>
      </c>
      <c r="H37" s="17">
        <v>6617.3549564979994</v>
      </c>
      <c r="I37" s="17">
        <v>1883.4235370895999</v>
      </c>
      <c r="J37" s="17">
        <v>7.2317247200000004E-2</v>
      </c>
      <c r="K37" s="17">
        <v>14.905410555200001</v>
      </c>
      <c r="L37" s="17">
        <v>494.65027300919996</v>
      </c>
      <c r="M37" s="17">
        <v>12.1036711884</v>
      </c>
      <c r="N37" s="17">
        <v>5.0950421543999997</v>
      </c>
      <c r="O37" s="17">
        <v>0.56111334840000004</v>
      </c>
      <c r="P37">
        <f t="shared" si="2"/>
        <v>0.18327527153759998</v>
      </c>
      <c r="Q37">
        <f t="shared" si="3"/>
        <v>9.8340880549999996E-2</v>
      </c>
      <c r="R37">
        <f t="shared" si="4"/>
        <v>57.143914740457596</v>
      </c>
      <c r="S37">
        <f t="shared" si="5"/>
        <v>3.1374807481600001E-2</v>
      </c>
      <c r="T37">
        <f t="shared" si="6"/>
        <v>6.6173549564979997</v>
      </c>
      <c r="U37">
        <f t="shared" si="7"/>
        <v>1.8834235370896</v>
      </c>
      <c r="V37">
        <f t="shared" si="8"/>
        <v>7.2317247200000005E-5</v>
      </c>
      <c r="W37">
        <f t="shared" si="9"/>
        <v>1.4905410555200001E-2</v>
      </c>
      <c r="X37">
        <f t="shared" si="10"/>
        <v>0.49465027300919995</v>
      </c>
      <c r="Y37">
        <f t="shared" si="11"/>
        <v>1.21036711884E-2</v>
      </c>
      <c r="Z37">
        <f t="shared" si="12"/>
        <v>5.0950421543999999E-3</v>
      </c>
      <c r="AA37">
        <f t="shared" si="13"/>
        <v>5.6111334840000006E-4</v>
      </c>
      <c r="AB37" s="42">
        <v>391.6</v>
      </c>
      <c r="AC37" s="9">
        <v>19.53</v>
      </c>
      <c r="AD37" s="9">
        <v>0.64</v>
      </c>
      <c r="AE37" s="9">
        <v>0.93</v>
      </c>
      <c r="AF37">
        <f t="shared" si="14"/>
        <v>2.6408540567377518E-2</v>
      </c>
      <c r="AG37">
        <f t="shared" si="15"/>
        <v>2.4855987272926314</v>
      </c>
      <c r="AH37">
        <f t="shared" si="16"/>
        <v>2.5817574557992183E-3</v>
      </c>
      <c r="AI37">
        <f t="shared" si="17"/>
        <v>0.73580670383595259</v>
      </c>
      <c r="AJ37">
        <f t="shared" si="18"/>
        <v>4.8169399925565216E-2</v>
      </c>
      <c r="AK37">
        <f t="shared" si="19"/>
        <v>5.3376582113518357E-4</v>
      </c>
      <c r="AL37">
        <f t="shared" si="20"/>
        <v>2.4683147355748503E-2</v>
      </c>
      <c r="AM37">
        <f t="shared" si="21"/>
        <v>1.0278947368421054</v>
      </c>
      <c r="AN37">
        <f t="shared" si="22"/>
        <v>1.8053596614950634E-2</v>
      </c>
      <c r="AO37">
        <f t="shared" si="23"/>
        <v>1.9362898188632106E-2</v>
      </c>
      <c r="AP37">
        <f t="shared" si="24"/>
        <v>3.3237820422542095</v>
      </c>
      <c r="AQ37">
        <f t="shared" si="25"/>
        <v>1.0653112316456881</v>
      </c>
      <c r="AR37">
        <f t="shared" si="26"/>
        <v>2.2584708106085216</v>
      </c>
      <c r="AS37">
        <f t="shared" si="27"/>
        <v>137.78930415522589</v>
      </c>
      <c r="AT37" s="20">
        <f t="shared" si="28"/>
        <v>616.95654403240474</v>
      </c>
      <c r="AU37">
        <f t="shared" si="29"/>
        <v>2.5879753384182571</v>
      </c>
      <c r="AV37">
        <f t="shared" si="30"/>
        <v>3.7416494803582737E-2</v>
      </c>
      <c r="AW37">
        <f t="shared" si="31"/>
        <v>2.5505588436146742</v>
      </c>
      <c r="AX37">
        <f t="shared" si="32"/>
        <v>155.60959504893128</v>
      </c>
      <c r="AY37" s="20">
        <f t="shared" si="33"/>
        <v>608.62947996961202</v>
      </c>
      <c r="AZ37">
        <f t="shared" si="34"/>
        <v>2.6315789473684209E-2</v>
      </c>
    </row>
    <row r="38" spans="1:52">
      <c r="A38">
        <f t="shared" si="35"/>
        <v>704</v>
      </c>
      <c r="B38">
        <f t="shared" si="1"/>
        <v>630</v>
      </c>
      <c r="C38">
        <f t="shared" si="36"/>
        <v>18</v>
      </c>
      <c r="D38" s="17">
        <v>178.48759158589999</v>
      </c>
      <c r="E38" s="17">
        <v>87.721006292999988</v>
      </c>
      <c r="F38" s="17">
        <v>56322.178298331797</v>
      </c>
      <c r="G38" s="17">
        <v>30.711458050099996</v>
      </c>
      <c r="H38" s="17">
        <v>6488.0171977091995</v>
      </c>
      <c r="I38" s="17">
        <v>1855.8422632770998</v>
      </c>
      <c r="J38" s="17">
        <v>0.1435806017</v>
      </c>
      <c r="K38" s="17">
        <v>21.311406099699997</v>
      </c>
      <c r="L38" s="17">
        <v>533.76345255579997</v>
      </c>
      <c r="M38" s="17">
        <v>12.015291613599999</v>
      </c>
      <c r="N38" s="17">
        <v>5.0805598473999991</v>
      </c>
      <c r="O38" s="17">
        <v>0.62714638429999991</v>
      </c>
      <c r="P38">
        <f t="shared" si="2"/>
        <v>0.1784875915859</v>
      </c>
      <c r="Q38">
        <f t="shared" si="3"/>
        <v>8.772100629299999E-2</v>
      </c>
      <c r="R38">
        <f t="shared" si="4"/>
        <v>56.322178298331799</v>
      </c>
      <c r="S38">
        <f t="shared" si="5"/>
        <v>3.0711458050099994E-2</v>
      </c>
      <c r="T38">
        <f t="shared" si="6"/>
        <v>6.4880171977091994</v>
      </c>
      <c r="U38">
        <f t="shared" si="7"/>
        <v>1.8558422632770999</v>
      </c>
      <c r="V38">
        <f t="shared" si="8"/>
        <v>1.435806017E-4</v>
      </c>
      <c r="W38">
        <f t="shared" si="9"/>
        <v>2.1311406099699996E-2</v>
      </c>
      <c r="X38">
        <f t="shared" si="10"/>
        <v>0.53376345255579993</v>
      </c>
      <c r="Y38">
        <f t="shared" si="11"/>
        <v>1.2015291613599998E-2</v>
      </c>
      <c r="Z38">
        <f t="shared" si="12"/>
        <v>5.0805598473999992E-3</v>
      </c>
      <c r="AA38">
        <f t="shared" si="13"/>
        <v>6.2714638429999989E-4</v>
      </c>
      <c r="AB38" s="42">
        <v>390.22</v>
      </c>
      <c r="AC38" s="9">
        <v>19.510000000000002</v>
      </c>
      <c r="AD38" s="9">
        <v>0.64</v>
      </c>
      <c r="AE38" s="9">
        <v>0.91</v>
      </c>
      <c r="AF38">
        <f t="shared" si="14"/>
        <v>2.5718673139178673E-2</v>
      </c>
      <c r="AG38">
        <f t="shared" si="15"/>
        <v>2.4498555153689345</v>
      </c>
      <c r="AH38">
        <f t="shared" si="16"/>
        <v>2.5271720263402588E-3</v>
      </c>
      <c r="AI38">
        <f t="shared" si="17"/>
        <v>0.72142518877418826</v>
      </c>
      <c r="AJ38">
        <f t="shared" si="18"/>
        <v>4.7463996503250637E-2</v>
      </c>
      <c r="AK38">
        <f t="shared" si="19"/>
        <v>7.6316584063384053E-4</v>
      </c>
      <c r="AL38">
        <f t="shared" si="20"/>
        <v>2.6634902822145708E-2</v>
      </c>
      <c r="AM38">
        <f t="shared" si="21"/>
        <v>1.026842105263158</v>
      </c>
      <c r="AN38">
        <f t="shared" si="22"/>
        <v>1.8053596614950634E-2</v>
      </c>
      <c r="AO38">
        <f t="shared" si="23"/>
        <v>1.8946491775973351E-2</v>
      </c>
      <c r="AP38">
        <f t="shared" si="24"/>
        <v>3.2743886144746717</v>
      </c>
      <c r="AQ38">
        <f t="shared" si="25"/>
        <v>1.0638421936540821</v>
      </c>
      <c r="AR38">
        <f t="shared" si="26"/>
        <v>2.2105464208205898</v>
      </c>
      <c r="AS38">
        <f t="shared" si="27"/>
        <v>134.86543713426417</v>
      </c>
      <c r="AT38" s="20">
        <f t="shared" si="28"/>
        <v>611.66346980816684</v>
      </c>
      <c r="AU38">
        <f t="shared" si="29"/>
        <v>2.5529634257004834</v>
      </c>
      <c r="AV38">
        <f t="shared" si="30"/>
        <v>3.7000088390923988E-2</v>
      </c>
      <c r="AW38">
        <f t="shared" si="31"/>
        <v>2.5159633373095596</v>
      </c>
      <c r="AX38">
        <f t="shared" si="32"/>
        <v>153.49892320925622</v>
      </c>
      <c r="AY38" s="20">
        <f t="shared" si="33"/>
        <v>604.29893868544968</v>
      </c>
      <c r="AZ38">
        <f t="shared" si="34"/>
        <v>2.6315789473684209E-2</v>
      </c>
    </row>
    <row r="39" spans="1:52">
      <c r="A39">
        <f t="shared" si="35"/>
        <v>722</v>
      </c>
      <c r="B39">
        <f t="shared" si="1"/>
        <v>648</v>
      </c>
      <c r="C39">
        <f t="shared" si="36"/>
        <v>18</v>
      </c>
      <c r="D39" s="17">
        <v>180.23425573419999</v>
      </c>
      <c r="E39" s="17">
        <v>80.980916448100004</v>
      </c>
      <c r="F39" s="17">
        <v>56213.606840151311</v>
      </c>
      <c r="G39" s="17">
        <v>31.640741716100003</v>
      </c>
      <c r="H39" s="17">
        <v>6484.808534658001</v>
      </c>
      <c r="I39" s="17">
        <v>1854.0081300372003</v>
      </c>
      <c r="J39" s="17">
        <v>0.31021421199999999</v>
      </c>
      <c r="K39" s="17">
        <v>12.988608625099999</v>
      </c>
      <c r="L39" s="17">
        <v>528.94504425440005</v>
      </c>
      <c r="M39" s="17">
        <v>11.7495647173</v>
      </c>
      <c r="N39" s="17">
        <v>5.2481597223000005</v>
      </c>
      <c r="O39" s="17">
        <v>0.62576652570000002</v>
      </c>
      <c r="P39">
        <f t="shared" si="2"/>
        <v>0.18023425573419999</v>
      </c>
      <c r="Q39">
        <f t="shared" si="3"/>
        <v>8.0980916448100002E-2</v>
      </c>
      <c r="R39">
        <f t="shared" si="4"/>
        <v>56.213606840151314</v>
      </c>
      <c r="S39">
        <f t="shared" si="5"/>
        <v>3.1640741716100006E-2</v>
      </c>
      <c r="T39">
        <f t="shared" si="6"/>
        <v>6.4848085346580007</v>
      </c>
      <c r="U39">
        <f t="shared" si="7"/>
        <v>1.8540081300372002</v>
      </c>
      <c r="V39">
        <f t="shared" si="8"/>
        <v>3.1021421199999997E-4</v>
      </c>
      <c r="W39">
        <f t="shared" si="9"/>
        <v>1.29886086251E-2</v>
      </c>
      <c r="X39">
        <f t="shared" si="10"/>
        <v>0.52894504425440003</v>
      </c>
      <c r="Y39">
        <f t="shared" si="11"/>
        <v>1.1749564717299999E-2</v>
      </c>
      <c r="Z39">
        <f t="shared" si="12"/>
        <v>5.2481597223000007E-3</v>
      </c>
      <c r="AA39">
        <f t="shared" si="13"/>
        <v>6.2576652570000006E-4</v>
      </c>
      <c r="AB39" s="42">
        <v>389.61</v>
      </c>
      <c r="AC39" s="9">
        <v>19.61</v>
      </c>
      <c r="AD39" s="9">
        <v>0.61</v>
      </c>
      <c r="AE39" s="9">
        <v>0.9</v>
      </c>
      <c r="AF39">
        <f t="shared" si="14"/>
        <v>2.5970353852190198E-2</v>
      </c>
      <c r="AG39">
        <f t="shared" si="15"/>
        <v>2.4451329639039288</v>
      </c>
      <c r="AH39">
        <f t="shared" si="16"/>
        <v>2.6036405444229589E-3</v>
      </c>
      <c r="AI39">
        <f t="shared" si="17"/>
        <v>0.72106840637412906</v>
      </c>
      <c r="AJ39">
        <f t="shared" si="18"/>
        <v>4.741708772473658E-2</v>
      </c>
      <c r="AK39">
        <f t="shared" si="19"/>
        <v>4.6512474933213966E-4</v>
      </c>
      <c r="AL39">
        <f t="shared" si="20"/>
        <v>2.6394463286147706E-2</v>
      </c>
      <c r="AM39">
        <f t="shared" si="21"/>
        <v>1.0321052631578946</v>
      </c>
      <c r="AN39">
        <f t="shared" si="22"/>
        <v>1.7207334273624822E-2</v>
      </c>
      <c r="AO39">
        <f t="shared" si="23"/>
        <v>1.8738288569643973E-2</v>
      </c>
      <c r="AP39">
        <f t="shared" si="24"/>
        <v>3.2690520404348877</v>
      </c>
      <c r="AQ39">
        <f t="shared" si="25"/>
        <v>1.0680508860011633</v>
      </c>
      <c r="AR39">
        <f t="shared" si="26"/>
        <v>2.2010011544337242</v>
      </c>
      <c r="AS39">
        <f t="shared" si="27"/>
        <v>134.2830804320015</v>
      </c>
      <c r="AT39" s="20">
        <f t="shared" si="28"/>
        <v>610.4002935036259</v>
      </c>
      <c r="AU39">
        <f t="shared" si="29"/>
        <v>2.5479836340607589</v>
      </c>
      <c r="AV39">
        <f t="shared" si="30"/>
        <v>3.5945622843268799E-2</v>
      </c>
      <c r="AW39">
        <f t="shared" si="31"/>
        <v>2.51203801121749</v>
      </c>
      <c r="AX39">
        <f t="shared" si="32"/>
        <v>153.25943906437905</v>
      </c>
      <c r="AY39" s="20">
        <f t="shared" si="33"/>
        <v>603.28184360134549</v>
      </c>
      <c r="AZ39">
        <f t="shared" si="34"/>
        <v>2.6315789473684209E-2</v>
      </c>
    </row>
    <row r="40" spans="1:52">
      <c r="A40">
        <f t="shared" si="35"/>
        <v>740</v>
      </c>
      <c r="B40">
        <f t="shared" si="1"/>
        <v>666</v>
      </c>
      <c r="C40">
        <f t="shared" si="36"/>
        <v>18</v>
      </c>
      <c r="D40" s="17">
        <v>179.16897384079999</v>
      </c>
      <c r="E40" s="17">
        <v>74.6988364714</v>
      </c>
      <c r="F40" s="17">
        <v>55939.823179098203</v>
      </c>
      <c r="G40" s="17">
        <v>28.5612104442</v>
      </c>
      <c r="H40" s="17">
        <v>6456.9885848371996</v>
      </c>
      <c r="I40" s="17">
        <v>1830.8182077266001</v>
      </c>
      <c r="J40" s="17">
        <v>1.1559133000000001E-2</v>
      </c>
      <c r="K40" s="17">
        <v>11.9053039048</v>
      </c>
      <c r="L40" s="17">
        <v>508.82559660919998</v>
      </c>
      <c r="M40" s="17">
        <v>11.7339271938</v>
      </c>
      <c r="N40" s="17">
        <v>5.3136831830000002</v>
      </c>
      <c r="O40" s="17">
        <v>0.67555593820000004</v>
      </c>
      <c r="P40">
        <f t="shared" si="2"/>
        <v>0.17916897384079999</v>
      </c>
      <c r="Q40">
        <f t="shared" si="3"/>
        <v>7.4698836471399993E-2</v>
      </c>
      <c r="R40">
        <f t="shared" si="4"/>
        <v>55.939823179098205</v>
      </c>
      <c r="S40">
        <f t="shared" si="5"/>
        <v>2.85612104442E-2</v>
      </c>
      <c r="T40">
        <f t="shared" si="6"/>
        <v>6.4569885848372</v>
      </c>
      <c r="U40">
        <f t="shared" si="7"/>
        <v>1.8308182077266002</v>
      </c>
      <c r="V40">
        <f t="shared" si="8"/>
        <v>1.1559133000000001E-5</v>
      </c>
      <c r="W40">
        <f t="shared" si="9"/>
        <v>1.19053039048E-2</v>
      </c>
      <c r="X40">
        <f t="shared" si="10"/>
        <v>0.50882559660920001</v>
      </c>
      <c r="Y40">
        <f t="shared" si="11"/>
        <v>1.17339271938E-2</v>
      </c>
      <c r="Z40">
        <f t="shared" si="12"/>
        <v>5.3136831830000002E-3</v>
      </c>
      <c r="AA40">
        <f t="shared" si="13"/>
        <v>6.7555593819999999E-4</v>
      </c>
      <c r="AB40" s="42">
        <v>391.73</v>
      </c>
      <c r="AC40" s="9">
        <v>18.93</v>
      </c>
      <c r="AD40" s="9">
        <v>0.64</v>
      </c>
      <c r="AE40" s="9">
        <v>0.9</v>
      </c>
      <c r="AF40">
        <f t="shared" si="14"/>
        <v>2.5816855020288181E-2</v>
      </c>
      <c r="AG40">
        <f t="shared" si="15"/>
        <v>2.4332241487211053</v>
      </c>
      <c r="AH40">
        <f t="shared" si="16"/>
        <v>2.3502333218843861E-3</v>
      </c>
      <c r="AI40">
        <f t="shared" si="17"/>
        <v>0.71797500943334325</v>
      </c>
      <c r="AJ40">
        <f t="shared" si="18"/>
        <v>4.682399508252174E-2</v>
      </c>
      <c r="AK40">
        <f t="shared" si="19"/>
        <v>4.2633138423634734E-4</v>
      </c>
      <c r="AL40">
        <f t="shared" si="20"/>
        <v>2.5390498832794414E-2</v>
      </c>
      <c r="AM40">
        <f t="shared" si="21"/>
        <v>0.99631578947368415</v>
      </c>
      <c r="AN40">
        <f t="shared" si="22"/>
        <v>1.8053596614950634E-2</v>
      </c>
      <c r="AO40">
        <f t="shared" si="23"/>
        <v>1.8738288569643973E-2</v>
      </c>
      <c r="AP40">
        <f t="shared" si="24"/>
        <v>3.2520070717961738</v>
      </c>
      <c r="AQ40">
        <f t="shared" si="25"/>
        <v>1.0331076746582786</v>
      </c>
      <c r="AR40">
        <f t="shared" si="26"/>
        <v>2.2188993971378954</v>
      </c>
      <c r="AS40">
        <f t="shared" si="27"/>
        <v>135.37505221938301</v>
      </c>
      <c r="AT40" s="20">
        <f t="shared" si="28"/>
        <v>612.60584211231537</v>
      </c>
      <c r="AU40">
        <f t="shared" si="29"/>
        <v>2.5340320623628303</v>
      </c>
      <c r="AV40">
        <f t="shared" si="30"/>
        <v>3.6791885184594607E-2</v>
      </c>
      <c r="AW40">
        <f t="shared" si="31"/>
        <v>2.4972401771782358</v>
      </c>
      <c r="AX40">
        <f t="shared" si="32"/>
        <v>152.35662320964417</v>
      </c>
      <c r="AY40" s="20">
        <f t="shared" si="33"/>
        <v>604.20042451773929</v>
      </c>
      <c r="AZ40">
        <f t="shared" si="34"/>
        <v>2.6315789473684209E-2</v>
      </c>
    </row>
    <row r="41" spans="1:52">
      <c r="A41">
        <f t="shared" si="35"/>
        <v>758</v>
      </c>
      <c r="B41">
        <f t="shared" si="1"/>
        <v>684</v>
      </c>
      <c r="C41">
        <f t="shared" si="36"/>
        <v>18</v>
      </c>
      <c r="D41" s="17">
        <v>75.375905240400002</v>
      </c>
      <c r="E41" s="17">
        <v>0</v>
      </c>
      <c r="F41" s="17">
        <v>23243.920262635602</v>
      </c>
      <c r="G41" s="17">
        <v>30.810927034600002</v>
      </c>
      <c r="H41" s="17">
        <v>466.24458074159998</v>
      </c>
      <c r="I41" s="17">
        <v>489.25774874619998</v>
      </c>
      <c r="J41" s="17">
        <v>3.6582079400000002E-2</v>
      </c>
      <c r="K41" s="17">
        <v>17.751124688800001</v>
      </c>
      <c r="L41" s="17">
        <v>184.10524270140002</v>
      </c>
      <c r="M41" s="17">
        <v>3.2079747578000002</v>
      </c>
      <c r="N41" s="17">
        <v>0.97515055420000007</v>
      </c>
      <c r="O41" s="17">
        <v>0.48833529260000008</v>
      </c>
      <c r="P41">
        <f t="shared" si="2"/>
        <v>7.5375905240399999E-2</v>
      </c>
      <c r="Q41">
        <f t="shared" si="3"/>
        <v>0</v>
      </c>
      <c r="R41">
        <f t="shared" si="4"/>
        <v>23.243920262635601</v>
      </c>
      <c r="S41">
        <f t="shared" si="5"/>
        <v>3.0810927034600002E-2</v>
      </c>
      <c r="T41">
        <f t="shared" si="6"/>
        <v>0.46624458074159997</v>
      </c>
      <c r="U41">
        <f t="shared" si="7"/>
        <v>0.48925774874619998</v>
      </c>
      <c r="V41">
        <f t="shared" si="8"/>
        <v>3.6582079399999999E-5</v>
      </c>
      <c r="W41">
        <f t="shared" si="9"/>
        <v>1.77511246888E-2</v>
      </c>
      <c r="X41">
        <f t="shared" si="10"/>
        <v>0.18410524270140002</v>
      </c>
      <c r="Y41">
        <f t="shared" si="11"/>
        <v>3.2079747578E-3</v>
      </c>
      <c r="Z41">
        <f t="shared" si="12"/>
        <v>9.7515055420000006E-4</v>
      </c>
      <c r="AA41">
        <f t="shared" si="13"/>
        <v>4.8833529260000012E-4</v>
      </c>
      <c r="AB41" s="42">
        <v>42.54</v>
      </c>
      <c r="AC41" s="9">
        <v>3.37</v>
      </c>
      <c r="AD41" s="9">
        <v>0.51</v>
      </c>
      <c r="AE41" s="9">
        <v>0.17</v>
      </c>
      <c r="AF41">
        <f t="shared" si="14"/>
        <v>1.0861081446743515E-2</v>
      </c>
      <c r="AG41">
        <f t="shared" si="15"/>
        <v>1.0110448135117704</v>
      </c>
      <c r="AH41">
        <f t="shared" si="16"/>
        <v>2.5353570898662826E-3</v>
      </c>
      <c r="AI41">
        <f t="shared" si="17"/>
        <v>5.1843355901586355E-2</v>
      </c>
      <c r="AJ41">
        <f t="shared" si="18"/>
        <v>1.2512985901437339E-2</v>
      </c>
      <c r="AK41">
        <f t="shared" si="19"/>
        <v>6.3567143021665167E-4</v>
      </c>
      <c r="AL41">
        <f t="shared" si="20"/>
        <v>9.1868883583532956E-3</v>
      </c>
      <c r="AM41">
        <f t="shared" si="21"/>
        <v>0.17736842105263159</v>
      </c>
      <c r="AN41">
        <f t="shared" si="22"/>
        <v>1.4386459802538786E-2</v>
      </c>
      <c r="AO41">
        <f t="shared" si="23"/>
        <v>3.5394545075994174E-3</v>
      </c>
      <c r="AP41">
        <f t="shared" si="24"/>
        <v>1.0986201536399738</v>
      </c>
      <c r="AQ41">
        <f t="shared" si="25"/>
        <v>0.19529433536276977</v>
      </c>
      <c r="AR41">
        <f t="shared" si="26"/>
        <v>0.90332581827720404</v>
      </c>
      <c r="AS41">
        <f t="shared" si="27"/>
        <v>55.111908173092218</v>
      </c>
      <c r="AT41" s="20">
        <f t="shared" si="28"/>
        <v>126.20937396488083</v>
      </c>
      <c r="AU41">
        <f t="shared" si="29"/>
        <v>1.0467767977383875</v>
      </c>
      <c r="AV41">
        <f t="shared" si="30"/>
        <v>1.7925914310138204E-2</v>
      </c>
      <c r="AW41">
        <f t="shared" si="31"/>
        <v>1.0288508834282493</v>
      </c>
      <c r="AX41">
        <f t="shared" si="32"/>
        <v>62.770192397957487</v>
      </c>
      <c r="AY41" s="20">
        <f t="shared" si="33"/>
        <v>130.03141360900449</v>
      </c>
      <c r="AZ41">
        <f t="shared" si="34"/>
        <v>2.6315789473684209E-2</v>
      </c>
    </row>
    <row r="42" spans="1:52">
      <c r="P42" s="20">
        <f t="shared" ref="P42:U42" si="37">(P3*$AZ3)+(P4*$AZ4)+(P5*$AZ5)+(P6*$AZ6)+(P7*$AZ7)+(P8*$AZ8)+(P9*$AZ9)+(P10*$AZ10)+(P11*$AZ11)+(P12*$AZ12)+(P13*$AZ13)+(P14*$AZ14)+(P15*$AZ15)+(P16*$AZ16)+(P17*$AZ17)+(P18*$AZ18)+(P19*$AZ19)+(P20*$AZ20)+(P21*$AZ21)+(P22*$AZ22)+(P23*$AZ23)+(P24*$AZ24)+(P25*$AZ25)+(P26*$AZ26)+(P27*$AZ27)+(P28*$AZ28)+(P29*$AZ29)+(P30*$AZ30)+(P31*$AZ31)+(P32*$AZ32)+(P33*$AZ33)+(P34*$AZ34)+(P35*$AZ35)+(P36*$AZ36)+(P37*$AZ37)+(P38*$AZ38)+(P39*$AZ39)+(P40*$AZ40)+(P41*$AZ41)</f>
        <v>0.2601334236839859</v>
      </c>
      <c r="Q42" s="20">
        <f t="shared" si="37"/>
        <v>0.62799721445086842</v>
      </c>
      <c r="R42" s="20">
        <f t="shared" si="37"/>
        <v>92.159686972453116</v>
      </c>
      <c r="S42" s="20">
        <f t="shared" si="37"/>
        <v>3.7402332133968423E-2</v>
      </c>
      <c r="T42" s="20">
        <f t="shared" si="37"/>
        <v>9.7647030248840032</v>
      </c>
      <c r="U42" s="20">
        <f t="shared" si="37"/>
        <v>2.6628335185689176</v>
      </c>
      <c r="W42" s="20">
        <f>(W3*$AZ3)+(W4*$AZ4)+(W5*$AZ5)+(W6*$AZ6)+(W7*$AZ7)+(W8*$AZ8)+(W9*$AZ9)+(W10*$AZ10)+(W11*$AZ11)+(W12*$AZ12)+(W13*$AZ13)+(W14*$AZ14)+(W15*$AZ15)+(W16*$AZ16)+(W17*$AZ17)+(W18*$AZ18)+(W19*$AZ19)+(W20*$AZ20)+(W21*$AZ21)+(W22*$AZ22)+(W23*$AZ23)+(W24*$AZ24)+(W25*$AZ25)+(W26*$AZ26)+(W27*$AZ27)+(W28*$AZ28)+(W29*$AZ29)+(W30*$AZ30)+(W31*$AZ31)+(W32*$AZ32)+(W33*$AZ33)+(W34*$AZ34)+(W35*$AZ35)+(W36*$AZ36)+(W37*$AZ37)+(W38*$AZ38)+(W39*$AZ39)+(W40*$AZ40)+(W41*$AZ41)</f>
        <v>4.6369167979931583E-2</v>
      </c>
      <c r="X42" s="20">
        <f>(X3*$AZ3)+(X4*$AZ4)+(X5*$AZ5)+(X6*$AZ6)+(X7*$AZ7)+(X8*$AZ8)+(X9*$AZ9)+(X10*$AZ10)+(X11*$AZ11)+(X12*$AZ12)+(X13*$AZ13)+(X14*$AZ14)+(X15*$AZ15)+(X16*$AZ16)+(X17*$AZ17)+(X18*$AZ18)+(X19*$AZ19)+(X20*$AZ20)+(X21*$AZ21)+(X22*$AZ22)+(X23*$AZ23)+(X24*$AZ24)+(X25*$AZ25)+(X26*$AZ26)+(X27*$AZ27)+(X28*$AZ28)+(X29*$AZ29)+(X30*$AZ30)+(X31*$AZ31)+(X32*$AZ32)+(X33*$AZ33)+(X34*$AZ34)+(X35*$AZ35)+(X36*$AZ36)+(X37*$AZ37)+(X38*$AZ38)+(X39*$AZ39)+(X40*$AZ40)+(X41*$AZ41)</f>
        <v>1.0160109862177997</v>
      </c>
      <c r="AB42" s="20">
        <f>(AB3*$AZ3)+(AB4*$AZ4)+(AB5*$AZ5)+(AB6*$AZ6)+(AB7*$AZ7)+(AB8*$AZ8)+(AB9*$AZ9)+(AB10*$AZ10)+(AB11*$AZ11)+(AB12*$AZ12)+(AB13*$AZ13)+(AB14*$AZ14)+(AB15*$AZ15)+(AB16*$AZ16)+(AB17*$AZ17)+(AB18*$AZ18)+(AB19*$AZ19)+(AB20*$AZ20)+(AB21*$AZ21)+(AB22*$AZ22)+(AB23*$AZ23)+(AB24*$AZ24)+(AB25*$AZ25)+(AB26*$AZ26)+(AB27*$AZ27)+(AB28*$AZ28)+(AB29*$AZ29)+(AB30*$AZ30)+(AB31*$AZ31)+(AB32*$AZ32)+(AB33*$AZ33)+(AB34*$AZ34)+(AB35*$AZ35)+(AB36*$AZ36)+(AB37*$AZ37)+(AB38*$AZ38)+(AB39*$AZ39)+(AB40*$AZ40)+(AB41*$AZ41)</f>
        <v>482.48719298245612</v>
      </c>
      <c r="AC42" s="20">
        <f>(AC3*$AZ3)+(AC4*$AZ4)+(AC5*$AZ5)+(AC6*$AZ6)+(AC7*$AZ7)+(AC8*$AZ8)+(AC9*$AZ9)+(AC10*$AZ10)+(AC11*$AZ11)+(AC12*$AZ12)+(AC13*$AZ13)+(AC14*$AZ14)+(AC15*$AZ15)+(AC16*$AZ16)+(AC17*$AZ17)+(AC18*$AZ18)+(AC19*$AZ19)+(AC20*$AZ20)+(AC21*$AZ21)+(AC22*$AZ22)+(AC23*$AZ23)+(AC24*$AZ24)+(AC25*$AZ25)+(AC26*$AZ26)+(AC27*$AZ27)+(AC28*$AZ28)+(AC29*$AZ29)+(AC30*$AZ30)+(AC31*$AZ31)+(AC32*$AZ32)+(AC33*$AZ33)+(AC34*$AZ34)+(AC35*$AZ35)+(AC36*$AZ36)+(AC37*$AZ37)+(AC38*$AZ38)+(AC39*$AZ39)+(AC40*$AZ40)+(AC41*$AZ41)</f>
        <v>32.319736842105272</v>
      </c>
      <c r="AD42" s="20">
        <f>(AD3*$AZ3)+(AD4*$AZ4)+(AD5*$AZ5)+(AD6*$AZ6)+(AD7*$AZ7)+(AD8*$AZ8)+(AD9*$AZ9)+(AD10*$AZ10)+(AD11*$AZ11)+(AD12*$AZ12)+(AD13*$AZ13)+(AD14*$AZ14)+(AD15*$AZ15)+(AD16*$AZ16)+(AD17*$AZ17)+(AD18*$AZ18)+(AD19*$AZ19)+(AD20*$AZ20)+(AD21*$AZ21)+(AD22*$AZ22)+(AD23*$AZ23)+(AD24*$AZ24)+(AD25*$AZ25)+(AD26*$AZ26)+(AD27*$AZ27)+(AD28*$AZ28)+(AD29*$AZ29)+(AD30*$AZ30)+(AD31*$AZ31)+(AD32*$AZ32)+(AD33*$AZ33)+(AD34*$AZ34)+(AD35*$AZ35)+(AD36*$AZ36)+(AD37*$AZ37)+(AD38*$AZ38)+(AD39*$AZ39)+(AD40*$AZ40)+(AD41*$AZ41)</f>
        <v>2.554824561403509</v>
      </c>
      <c r="AE42" s="20">
        <f>(AE3*$AZ3)+(AE4*$AZ4)+(AE5*$AZ5)+(AE6*$AZ6)+(AE7*$AZ7)+(AE8*$AZ8)+(AE9*$AZ9)+(AE10*$AZ10)+(AE11*$AZ11)+(AE12*$AZ12)+(AE13*$AZ13)+(AE14*$AZ14)+(AE15*$AZ15)+(AE16*$AZ16)+(AE17*$AZ17)+(AE18*$AZ18)+(AE19*$AZ19)+(AE20*$AZ20)+(AE21*$AZ21)+(AE22*$AZ22)+(AE23*$AZ23)+(AE24*$AZ24)+(AE25*$AZ25)+(AE26*$AZ26)+(AE27*$AZ27)+(AE28*$AZ28)+(AE29*$AZ29)+(AE30*$AZ30)+(AE31*$AZ31)+(AE32*$AZ32)+(AE33*$AZ33)+(AE34*$AZ34)+(AE35*$AZ35)+(AE36*$AZ36)+(AE37*$AZ37)+(AE38*$AZ38)+(AE39*$AZ39)+(AE40*$AZ40)+(AE41*$AZ41)</f>
        <v>2.3906140350877201</v>
      </c>
      <c r="AS42" s="20">
        <f>(AS3*$AZ3)+(AS4*$AZ4)+(AS5*$AZ5)+(AS6*$AZ6)+(AS7*$AZ7)+(AS8*$AZ8)+(AS9*$AZ9)+(AS10*$AZ10)+(AS11*$AZ11)+(AS12*$AZ12)+(AS13*$AZ13)+(AS14*$AZ14)+(AS15*$AZ15)+(AS16*$AZ16)+(AS17*$AZ17)+(AS18*$AZ18)+(AS19*$AZ19)+(AS20*$AZ20)+(AS21*$AZ21)+(AS22*$AZ22)+(AS23*$AZ23)+(AS24*$AZ24)+(AS25*$AZ25)+(AS26*$AZ26)+(AS27*$AZ27)+(AS28*$AZ28)+(AS29*$AZ29)+(AS30*$AZ30)+(AS31*$AZ31)+(AS32*$AZ32)+(AS33*$AZ33)+(AS34*$AZ34)+(AS35*$AZ35)+(AS36*$AZ36)+(AS37*$AZ37)+(AS38*$AZ38)+(AS39*$AZ39)+(AS40*$AZ40)+(AS41*$AZ41)</f>
        <v>209.42294555495732</v>
      </c>
      <c r="AT42" s="20">
        <f>(AT3*$AZ3)+(AT4*$AZ4)+(AT5*$AZ5)+(AT6*$AZ6)+(AT7*$AZ7)+(AT8*$AZ8)+(AT9*$AZ9)+(AT10*$AZ10)+(AT11*$AZ11)+(AT12*$AZ12)+(AT13*$AZ13)+(AT14*$AZ14)+(AT15*$AZ15)+(AT16*$AZ16)+(AT17*$AZ17)+(AT18*$AZ18)+(AT19*$AZ19)+(AT20*$AZ20)+(AT21*$AZ21)+(AT22*$AZ22)+(AT23*$AZ23)+(AT24*$AZ24)+(AT25*$AZ25)+(AT26*$AZ26)+(AT27*$AZ27)+(AT28*$AZ28)+(AT29*$AZ29)+(AT30*$AZ30)+(AT31*$AZ31)+(AT32*$AZ32)+(AT33*$AZ33)+(AT34*$AZ34)+(AT35*$AZ35)+(AT36*$AZ36)+(AT37*$AZ37)+(AT38*$AZ38)+(AT39*$AZ39)+(AT40*$AZ40)+(AT41*$AZ41)</f>
        <v>835.75045061638218</v>
      </c>
      <c r="AX42" s="20">
        <f>(AX3*$AZ3)+(AX4*$AZ4)+(AX5*$AZ5)+(AX6*$AZ6)+(AX7*$AZ7)+(AX8*$AZ8)+(AX9*$AZ9)+(AX10*$AZ10)+(AX11*$AZ11)+(AX12*$AZ12)+(AX13*$AZ13)+(AX14*$AZ14)+(AX15*$AZ15)+(AX16*$AZ16)+(AX17*$AZ17)+(AX18*$AZ18)+(AX19*$AZ19)+(AX20*$AZ20)+(AX21*$AZ21)+(AX22*$AZ22)+(AX23*$AZ23)+(AX24*$AZ24)+(AX25*$AZ25)+(AX26*$AZ26)+(AX27*$AZ27)+(AX28*$AZ28)+(AX29*$AZ29)+(AX30*$AZ30)+(AX31*$AZ31)+(AX32*$AZ32)+(AX33*$AZ33)+(AX34*$AZ34)+(AX35*$AZ35)+(AX36*$AZ36)+(AX37*$AZ37)+(AX38*$AZ38)+(AX39*$AZ39)+(AX40*$AZ40)+(AX41*$AZ41)</f>
        <v>246.96041593604681</v>
      </c>
      <c r="AY42" s="20">
        <f>(AY3*$AZ3)+(AY4*$AZ4)+(AY5*$AZ5)+(AY6*$AZ6)+(AY7*$AZ7)+(AY8*$AZ8)+(AY9*$AZ9)+(AY10*$AZ10)+(AY11*$AZ11)+(AY12*$AZ12)+(AY13*$AZ13)+(AY14*$AZ14)+(AY15*$AZ15)+(AY16*$AZ16)+(AY17*$AZ17)+(AY18*$AZ18)+(AY19*$AZ19)+(AY20*$AZ20)+(AY21*$AZ21)+(AY22*$AZ22)+(AY23*$AZ23)+(AY24*$AZ24)+(AY25*$AZ25)+(AY26*$AZ26)+(AY27*$AZ27)+(AY28*$AZ28)+(AY29*$AZ29)+(AY30*$AZ30)+(AY31*$AZ31)+(AY32*$AZ32)+(AY33*$AZ33)+(AY34*$AZ34)+(AY35*$AZ35)+(AY36*$AZ36)+(AY37*$AZ37)+(AY38*$AZ38)+(AY39*$AZ39)+(AY40*$AZ40)+(AY41*$AZ41)</f>
        <v>831.20348113048294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Overview</vt:lpstr>
      <vt:lpstr>Stripa</vt:lpstr>
      <vt:lpstr>rhyolite ash-flow tuff</vt:lpstr>
      <vt:lpstr>rhyolite ppm - total effluent</vt:lpstr>
      <vt:lpstr>rhyolippm - effluent minus Al,F</vt:lpstr>
      <vt:lpstr>rppm - effluent minus Al,F,NaCl</vt:lpstr>
      <vt:lpstr>silicified rhyolite</vt:lpstr>
      <vt:lpstr>metasediment</vt:lpstr>
      <vt:lpstr>Ti blank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TimKneafsey</cp:lastModifiedBy>
  <dcterms:created xsi:type="dcterms:W3CDTF">2020-08-11T04:07:58Z</dcterms:created>
  <dcterms:modified xsi:type="dcterms:W3CDTF">2020-09-30T20:49:08Z</dcterms:modified>
</cp:coreProperties>
</file>